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 წელი\პროაქტიული ინფორმაცია\2018\დეკემბერი\"/>
    </mc:Choice>
  </mc:AlternateContent>
  <bookViews>
    <workbookView xWindow="120" yWindow="75" windowWidth="19095" windowHeight="11760" firstSheet="8" activeTab="11"/>
  </bookViews>
  <sheets>
    <sheet name="5-4 01.01.18 დან 01.02.18 მდე" sheetId="21" r:id="rId1"/>
    <sheet name="5-4 01.01.18 დან 01.03.18 მდე" sheetId="22" r:id="rId2"/>
    <sheet name="5-4 01.01.18 დან 01.04.18 მდე" sheetId="23" r:id="rId3"/>
    <sheet name="5-4 01.01.18 დან 01.05.18 მდე" sheetId="24" r:id="rId4"/>
    <sheet name="5-4 01.01.18 დან 01.06.18 მდე" sheetId="25" r:id="rId5"/>
    <sheet name="5-4 01.01.18 დან 01.07.18 მდე" sheetId="26" r:id="rId6"/>
    <sheet name="5-4 01.01.18 დან 01.08.18 მდე" sheetId="27" r:id="rId7"/>
    <sheet name="5-4 01.01.18 დან 01.09.18 მდე" sheetId="28" r:id="rId8"/>
    <sheet name="5-4 01.01.18 დან 01.10.18 მდე" sheetId="29" r:id="rId9"/>
    <sheet name="5-4 01.01.18 დან 01.11.18 მდე" sheetId="30" r:id="rId10"/>
    <sheet name="5-4 01.01.18 დან 01.12.18 მდე" sheetId="31" r:id="rId11"/>
    <sheet name="5-4 01.01.18 დან 01.01.19 მდე" sheetId="32" r:id="rId12"/>
  </sheets>
  <definedNames>
    <definedName name="_xlnm.Print_Area" localSheetId="11">'5-4 01.01.18 დან 01.01.19 მდე'!$B$1:$E$8</definedName>
    <definedName name="_xlnm.Print_Area" localSheetId="0">'5-4 01.01.18 დან 01.02.18 მდე'!$B$1:$E$8</definedName>
    <definedName name="_xlnm.Print_Area" localSheetId="1">'5-4 01.01.18 დან 01.03.18 მდე'!$B$1:$E$8</definedName>
    <definedName name="_xlnm.Print_Area" localSheetId="2">'5-4 01.01.18 დან 01.04.18 მდე'!$B$1:$E$8</definedName>
    <definedName name="_xlnm.Print_Area" localSheetId="3">'5-4 01.01.18 დან 01.05.18 მდე'!$B$1:$E$8</definedName>
    <definedName name="_xlnm.Print_Area" localSheetId="4">'5-4 01.01.18 დან 01.06.18 მდე'!$B$1:$E$8</definedName>
    <definedName name="_xlnm.Print_Area" localSheetId="5">'5-4 01.01.18 დან 01.07.18 მდე'!$B$1:$E$8</definedName>
    <definedName name="_xlnm.Print_Area" localSheetId="6">'5-4 01.01.18 დან 01.08.18 მდე'!$B$1:$E$8</definedName>
    <definedName name="_xlnm.Print_Area" localSheetId="7">'5-4 01.01.18 დან 01.09.18 მდე'!$B$1:$E$8</definedName>
    <definedName name="_xlnm.Print_Area" localSheetId="8">'5-4 01.01.18 დან 01.10.18 მდე'!$B$1:$E$8</definedName>
    <definedName name="_xlnm.Print_Area" localSheetId="9">'5-4 01.01.18 დან 01.11.18 მდე'!$B$1:$E$8</definedName>
    <definedName name="_xlnm.Print_Area" localSheetId="10">'5-4 01.01.18 დან 01.12.18 მდე'!$B$1:$E$8</definedName>
  </definedNames>
  <calcPr calcId="152511"/>
</workbook>
</file>

<file path=xl/calcChain.xml><?xml version="1.0" encoding="utf-8"?>
<calcChain xmlns="http://schemas.openxmlformats.org/spreadsheetml/2006/main">
  <c r="D6" i="32" l="1"/>
  <c r="C6" i="32"/>
  <c r="D5" i="32"/>
  <c r="C5" i="32"/>
  <c r="C7" i="32" l="1"/>
  <c r="E6" i="32"/>
  <c r="D7" i="32"/>
  <c r="E5" i="32" l="1"/>
  <c r="E7" i="32" s="1"/>
  <c r="D6" i="31"/>
  <c r="C6" i="31"/>
  <c r="D5" i="31"/>
  <c r="D7" i="31" s="1"/>
  <c r="C5" i="31"/>
  <c r="C7" i="31" s="1"/>
  <c r="E6" i="31"/>
  <c r="E5" i="31" l="1"/>
  <c r="E7" i="31" s="1"/>
  <c r="D6" i="30"/>
  <c r="C6" i="30"/>
  <c r="D5" i="30"/>
  <c r="C5" i="30"/>
  <c r="C7" i="30"/>
  <c r="E6" i="30"/>
  <c r="D7" i="30"/>
  <c r="E5" i="30" l="1"/>
  <c r="E7" i="30" s="1"/>
  <c r="D6" i="29"/>
  <c r="C6" i="29"/>
  <c r="D5" i="29"/>
  <c r="D7" i="29" s="1"/>
  <c r="C5" i="29"/>
  <c r="C7" i="29"/>
  <c r="E6" i="29"/>
  <c r="E5" i="29" l="1"/>
  <c r="E7" i="29" s="1"/>
  <c r="D6" i="28"/>
  <c r="C6" i="28"/>
  <c r="D5" i="28"/>
  <c r="C5" i="28"/>
  <c r="E6" i="28"/>
  <c r="D7" i="28" l="1"/>
  <c r="C7" i="28"/>
  <c r="E5" i="28"/>
  <c r="E7" i="28" s="1"/>
  <c r="D6" i="27"/>
  <c r="C6" i="27"/>
  <c r="D5" i="27"/>
  <c r="C5" i="27"/>
  <c r="E5" i="27" s="1"/>
  <c r="E6" i="27"/>
  <c r="D7" i="27" l="1"/>
  <c r="E7" i="27"/>
  <c r="C7" i="27"/>
  <c r="D6" i="26"/>
  <c r="D5" i="26" l="1"/>
  <c r="C6" i="26"/>
  <c r="C5" i="26"/>
  <c r="D7" i="26"/>
  <c r="E6" i="26"/>
  <c r="C7" i="26"/>
  <c r="E5" i="26" l="1"/>
  <c r="E7" i="26" s="1"/>
  <c r="D6" i="25"/>
  <c r="C6" i="25"/>
  <c r="D5" i="25"/>
  <c r="C5" i="25"/>
  <c r="E6" i="25"/>
  <c r="D7" i="25"/>
  <c r="C7" i="25"/>
  <c r="E5" i="25" l="1"/>
  <c r="E7" i="25" s="1"/>
  <c r="D6" i="24"/>
  <c r="C6" i="24"/>
  <c r="D5" i="24"/>
  <c r="C5" i="24"/>
  <c r="D7" i="24"/>
  <c r="C7" i="24"/>
  <c r="E6" i="24"/>
  <c r="E5" i="24"/>
  <c r="E7" i="24" l="1"/>
  <c r="D6" i="23"/>
  <c r="C6" i="23"/>
  <c r="D5" i="23"/>
  <c r="C5" i="23"/>
  <c r="D7" i="23" l="1"/>
  <c r="C7" i="23"/>
  <c r="E6" i="23"/>
  <c r="E5" i="23"/>
  <c r="E7" i="23" l="1"/>
  <c r="D6" i="22"/>
  <c r="C6" i="22"/>
  <c r="D7" i="22" l="1"/>
  <c r="C7" i="22"/>
  <c r="E6" i="22"/>
  <c r="E5" i="22"/>
  <c r="E7" i="22" l="1"/>
  <c r="D7" i="21"/>
  <c r="C7" i="21"/>
  <c r="E6" i="21"/>
  <c r="E5" i="21"/>
  <c r="E7" i="21" l="1"/>
</calcChain>
</file>

<file path=xl/sharedStrings.xml><?xml version="1.0" encoding="utf-8"?>
<sst xmlns="http://schemas.openxmlformats.org/spreadsheetml/2006/main" count="132" uniqueCount="22">
  <si>
    <r>
      <t xml:space="preserve">დანართი </t>
    </r>
    <r>
      <rPr>
        <b/>
        <i/>
        <sz val="12"/>
        <color indexed="8"/>
        <rFont val="Calibri"/>
        <family val="2"/>
      </rPr>
      <t>№7</t>
    </r>
  </si>
  <si>
    <t>ლარებში</t>
  </si>
  <si>
    <t>დასახელება</t>
  </si>
  <si>
    <t>სულ</t>
  </si>
  <si>
    <t>მივლინება ქვეყნის შიგნით</t>
  </si>
  <si>
    <t>მივლინება ქვეყნის გარეთ</t>
  </si>
  <si>
    <t>სულ:</t>
  </si>
  <si>
    <t>თანამდებობის პირები *</t>
  </si>
  <si>
    <t xml:space="preserve">სხვა დანარჩენი თანამშრომელი </t>
  </si>
  <si>
    <r>
      <rPr>
        <b/>
        <sz val="10"/>
        <color indexed="8"/>
        <rFont val="Calibri"/>
        <family val="2"/>
      </rPr>
      <t>შენიშვნა: *</t>
    </r>
    <r>
      <rPr>
        <sz val="10"/>
        <color indexed="8"/>
        <rFont val="Calibri"/>
        <family val="2"/>
      </rPr>
      <t xml:space="preserve"> თანამდებობის პირებში იგულისხმებიან „საჯარო დაწესებულებაში ინტერესთა შეუთავსებლობისა და კორუფციის შესახებ“ საქართველოს კანონის მე-2 მუხლითა და „თანამდებობის პირის ქონებრივი მდგომარეობის დეკლარაციის წარდგენის წესისა და იმ თანამდებობის პირთა თანამდებობრივი რეესტრის დამტკიცების შესახებ, რომელთათვისაც სავალდებულოა ქონებრივი მდგომარეობის დეკლარაციის შევსება“ საქართველოს მთავრობის 2014 წლის 12 თებერვლის №139 დადგენილების მე-8 მუხლით განსაზღვრული პირები.  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</si>
  <si>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01.02.2018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</si>
  <si>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01.03.2018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</si>
  <si>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01.04.2018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</si>
  <si>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01.05.2018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</si>
  <si>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01.06.2018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</si>
  <si>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01.07.2018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</si>
  <si>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01.08.2018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</si>
  <si>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01.09.2018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</si>
  <si>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01.10.2018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</si>
  <si>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01.11.2018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</si>
  <si>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01.12.2018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</si>
  <si>
    <r>
      <t xml:space="preserve">ინფორმაცია საქართველოს იუსტიციის სამინისტროს მიერ მივლინებაზე გაწეული ხარჯების შესახებ  </t>
    </r>
    <r>
      <rPr>
        <b/>
        <u/>
        <sz val="12"/>
        <color indexed="8"/>
        <rFont val="Calibri"/>
        <family val="2"/>
      </rPr>
      <t>01.01.2019</t>
    </r>
    <r>
      <rPr>
        <b/>
        <sz val="12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მდგომარეობით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</si>
</sst>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_ ;\-#,##0.0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არიალ"/>
    </font>
    <font>
      <sz val="10"/>
      <color theme="1"/>
      <name val="არიალ"/>
    </font>
    <font>
      <b/>
      <sz val="10"/>
      <color theme="1"/>
      <name val="არიალ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u/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 indent="2"/>
    </xf>
    <xf numFmtId="0" fontId="7" fillId="2" borderId="0" xfId="0" applyFont="1" applyFill="1" applyAlignment="1">
      <alignment wrapText="1"/>
    </xf>
    <xf numFmtId="43" fontId="10" fillId="2" borderId="8" xfId="1" applyFont="1" applyFill="1" applyBorder="1" applyAlignment="1">
      <alignment wrapText="1"/>
    </xf>
    <xf numFmtId="0" fontId="14" fillId="0" borderId="0" xfId="0" applyFont="1"/>
    <xf numFmtId="43" fontId="8" fillId="0" borderId="5" xfId="1" applyFont="1" applyBorder="1" applyAlignment="1">
      <alignment vertical="center"/>
    </xf>
    <xf numFmtId="43" fontId="9" fillId="0" borderId="6" xfId="1" applyFont="1" applyBorder="1" applyAlignment="1">
      <alignment vertical="center" wrapText="1"/>
    </xf>
    <xf numFmtId="43" fontId="8" fillId="0" borderId="5" xfId="1" applyFont="1" applyFill="1" applyBorder="1" applyAlignment="1">
      <alignment vertical="center"/>
    </xf>
    <xf numFmtId="164" fontId="17" fillId="0" borderId="5" xfId="1" applyNumberFormat="1" applyFont="1" applyBorder="1" applyAlignment="1">
      <alignment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right" vertical="top" wrapText="1"/>
    </xf>
    <xf numFmtId="0" fontId="12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0" xfId="0" applyFont="1" applyFill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20" zoomScaleSheetLayoutView="120" workbookViewId="0">
      <selection activeCell="C5" sqref="C5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10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v>811.39</v>
      </c>
      <c r="D5" s="15">
        <v>420.73</v>
      </c>
      <c r="E5" s="13">
        <f>SUM(C5:D5)</f>
        <v>1232.1199999999999</v>
      </c>
    </row>
    <row r="6" spans="2:6" ht="35.25" customHeight="1">
      <c r="B6" s="7" t="s">
        <v>5</v>
      </c>
      <c r="C6" s="14">
        <v>32494.32</v>
      </c>
      <c r="D6" s="12">
        <v>4150.41</v>
      </c>
      <c r="E6" s="13">
        <f>SUM(C6:D6)</f>
        <v>36644.729999999996</v>
      </c>
    </row>
    <row r="7" spans="2:6" s="9" customFormat="1" ht="35.25" customHeight="1" thickBot="1">
      <c r="B7" s="8" t="s">
        <v>6</v>
      </c>
      <c r="C7" s="10">
        <f>SUM(C5:C6)</f>
        <v>33305.71</v>
      </c>
      <c r="D7" s="10">
        <f>SUM(D5:D6)</f>
        <v>4571.1399999999994</v>
      </c>
      <c r="E7" s="10">
        <f>SUM(E5:E6)</f>
        <v>37876.85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0:E10"/>
    <mergeCell ref="B1:E1"/>
    <mergeCell ref="B2:E2"/>
    <mergeCell ref="B3:E3"/>
    <mergeCell ref="B8:E8"/>
    <mergeCell ref="B9:E9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20" zoomScaleSheetLayoutView="120" workbookViewId="0">
      <selection activeCell="D7" sqref="D7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19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f>886.39+315+346.2+255+1413+225+105+830+474.53+110</f>
        <v>4960.12</v>
      </c>
      <c r="D5" s="15">
        <f>850.73+370+585+795+690+810+195+2205+690+110</f>
        <v>7300.73</v>
      </c>
      <c r="E5" s="13">
        <f>SUM(C5:D5)</f>
        <v>12260.849999999999</v>
      </c>
    </row>
    <row r="6" spans="2:6" ht="35.25" customHeight="1">
      <c r="B6" s="7" t="s">
        <v>5</v>
      </c>
      <c r="C6" s="14">
        <f>32494.32+49850.37+7725.43+25560.29+75305.01+23577.34+30317.47+21539.93+19609.32+68178.07</f>
        <v>354157.55</v>
      </c>
      <c r="D6" s="12">
        <f>4150.41+12784.69+2702.79+6327.29+14863.8+1440.64+1069.9+5634.07+8770.84+10723.28</f>
        <v>68467.709999999992</v>
      </c>
      <c r="E6" s="13">
        <f>SUM(C6:D6)</f>
        <v>422625.26</v>
      </c>
    </row>
    <row r="7" spans="2:6" s="9" customFormat="1" ht="35.25" customHeight="1" thickBot="1">
      <c r="B7" s="8" t="s">
        <v>6</v>
      </c>
      <c r="C7" s="10">
        <f>SUM(C5:C6)</f>
        <v>359117.67</v>
      </c>
      <c r="D7" s="10">
        <f>SUM(D5:D6)</f>
        <v>75768.439999999988</v>
      </c>
      <c r="E7" s="10">
        <f>SUM(E5:E6)</f>
        <v>434886.11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0:E10"/>
    <mergeCell ref="B1:E1"/>
    <mergeCell ref="B2:E2"/>
    <mergeCell ref="B3:E3"/>
    <mergeCell ref="B8:E8"/>
    <mergeCell ref="B9:E9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20" zoomScaleSheetLayoutView="120" workbookViewId="0">
      <selection activeCell="D7" sqref="D7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20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f>886.39+315+346.2+255+1413+225+105+830+474.53+110+727</f>
        <v>5687.12</v>
      </c>
      <c r="D5" s="15">
        <f>850.73+370+585+795+690+810+195+2205+690+110+690</f>
        <v>7990.73</v>
      </c>
      <c r="E5" s="13">
        <f>SUM(C5:D5)</f>
        <v>13677.849999999999</v>
      </c>
    </row>
    <row r="6" spans="2:6" ht="35.25" customHeight="1">
      <c r="B6" s="7" t="s">
        <v>5</v>
      </c>
      <c r="C6" s="14">
        <f>32494.32+49850.37+7725.43+25560.29+75305.01+23577.34+30317.47+21539.93+19609.32+68178.07+66214</f>
        <v>420371.55</v>
      </c>
      <c r="D6" s="12">
        <f>4150.41+12784.69+2702.79+6327.29+14863.8+1440.64+1069.9+5634.07+8770.84+10723.28+21171.84</f>
        <v>89639.549999999988</v>
      </c>
      <c r="E6" s="13">
        <f>SUM(C6:D6)</f>
        <v>510011.1</v>
      </c>
    </row>
    <row r="7" spans="2:6" s="9" customFormat="1" ht="35.25" customHeight="1" thickBot="1">
      <c r="B7" s="8" t="s">
        <v>6</v>
      </c>
      <c r="C7" s="10">
        <f>SUM(C5:C6)</f>
        <v>426058.67</v>
      </c>
      <c r="D7" s="10">
        <f>SUM(D5:D6)</f>
        <v>97630.279999999984</v>
      </c>
      <c r="E7" s="10">
        <f>SUM(E5:E6)</f>
        <v>523688.94999999995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0:E10"/>
    <mergeCell ref="B1:E1"/>
    <mergeCell ref="B2:E2"/>
    <mergeCell ref="B3:E3"/>
    <mergeCell ref="B8:E8"/>
    <mergeCell ref="B9:E9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abSelected="1" view="pageBreakPreview" zoomScale="120" zoomScaleSheetLayoutView="120" workbookViewId="0">
      <selection activeCell="B2" sqref="B2:E2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21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f>886.39+315+346.2+255+1413+225+105+830+474.53+110+727+1059.93</f>
        <v>6747.05</v>
      </c>
      <c r="D5" s="15">
        <f>850.73+370+585+795+690+810+195+2205+690+110+690+1005</f>
        <v>8995.73</v>
      </c>
      <c r="E5" s="13">
        <f>SUM(C5:D5)</f>
        <v>15742.779999999999</v>
      </c>
    </row>
    <row r="6" spans="2:6" ht="35.25" customHeight="1">
      <c r="B6" s="7" t="s">
        <v>5</v>
      </c>
      <c r="C6" s="14">
        <f>32494.32+49850.37+7725.43+25560.29+75305.01+23577.34+30317.47+21539.93+19609.32+68178.07+66214+46452.13</f>
        <v>466823.67999999999</v>
      </c>
      <c r="D6" s="12">
        <f>4150.41+12784.69+2702.79+6327.29+14863.8+1440.64+1069.9+5634.07+8770.84+10723.28+21171.84+15622.19</f>
        <v>105261.73999999999</v>
      </c>
      <c r="E6" s="13">
        <f>SUM(C6:D6)</f>
        <v>572085.41999999993</v>
      </c>
    </row>
    <row r="7" spans="2:6" s="9" customFormat="1" ht="35.25" customHeight="1" thickBot="1">
      <c r="B7" s="8" t="s">
        <v>6</v>
      </c>
      <c r="C7" s="10">
        <f>SUM(C5:C6)</f>
        <v>473570.73</v>
      </c>
      <c r="D7" s="10">
        <f>SUM(D5:D6)</f>
        <v>114257.46999999999</v>
      </c>
      <c r="E7" s="10">
        <f>SUM(E5:E6)</f>
        <v>587828.19999999995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:E1"/>
    <mergeCell ref="B2:E2"/>
    <mergeCell ref="B3:E3"/>
    <mergeCell ref="B8:E8"/>
    <mergeCell ref="B9:E9"/>
    <mergeCell ref="B10:E10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20" zoomScaleSheetLayoutView="120" workbookViewId="0">
      <selection activeCell="D6" sqref="D6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11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v>886.39</v>
      </c>
      <c r="D5" s="15">
        <v>850.73</v>
      </c>
      <c r="E5" s="13">
        <f>SUM(C5:D5)</f>
        <v>1737.12</v>
      </c>
    </row>
    <row r="6" spans="2:6" ht="35.25" customHeight="1">
      <c r="B6" s="7" t="s">
        <v>5</v>
      </c>
      <c r="C6" s="14">
        <f>32494.32+49850.37</f>
        <v>82344.69</v>
      </c>
      <c r="D6" s="12">
        <f>4150.41+12784.69</f>
        <v>16935.099999999999</v>
      </c>
      <c r="E6" s="13">
        <f>SUM(C6:D6)</f>
        <v>99279.790000000008</v>
      </c>
    </row>
    <row r="7" spans="2:6" s="9" customFormat="1" ht="35.25" customHeight="1" thickBot="1">
      <c r="B7" s="8" t="s">
        <v>6</v>
      </c>
      <c r="C7" s="10">
        <f>SUM(C5:C6)</f>
        <v>83231.08</v>
      </c>
      <c r="D7" s="10">
        <f>SUM(D5:D6)</f>
        <v>17785.829999999998</v>
      </c>
      <c r="E7" s="10">
        <f>SUM(E5:E6)</f>
        <v>101016.91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0:E10"/>
    <mergeCell ref="B1:E1"/>
    <mergeCell ref="B2:E2"/>
    <mergeCell ref="B3:E3"/>
    <mergeCell ref="B8:E8"/>
    <mergeCell ref="B9:E9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20" zoomScaleSheetLayoutView="120" workbookViewId="0">
      <selection activeCell="D12" sqref="D12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12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f>886.39+315</f>
        <v>1201.3899999999999</v>
      </c>
      <c r="D5" s="15">
        <f>850.73+370</f>
        <v>1220.73</v>
      </c>
      <c r="E5" s="13">
        <f>SUM(C5:D5)</f>
        <v>2422.12</v>
      </c>
    </row>
    <row r="6" spans="2:6" ht="35.25" customHeight="1">
      <c r="B6" s="7" t="s">
        <v>5</v>
      </c>
      <c r="C6" s="14">
        <f>32494.32+49850.37+7725.43</f>
        <v>90070.12</v>
      </c>
      <c r="D6" s="12">
        <f>4150.41+12784.69+2702.79</f>
        <v>19637.89</v>
      </c>
      <c r="E6" s="13">
        <f>SUM(C6:D6)</f>
        <v>109708.01</v>
      </c>
    </row>
    <row r="7" spans="2:6" s="9" customFormat="1" ht="35.25" customHeight="1" thickBot="1">
      <c r="B7" s="8" t="s">
        <v>6</v>
      </c>
      <c r="C7" s="10">
        <f>SUM(C5:C6)</f>
        <v>91271.51</v>
      </c>
      <c r="D7" s="10">
        <f>SUM(D5:D6)</f>
        <v>20858.62</v>
      </c>
      <c r="E7" s="10">
        <f>SUM(E5:E6)</f>
        <v>112130.12999999999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0:E10"/>
    <mergeCell ref="B1:E1"/>
    <mergeCell ref="B2:E2"/>
    <mergeCell ref="B3:E3"/>
    <mergeCell ref="B8:E8"/>
    <mergeCell ref="B9:E9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20" zoomScaleSheetLayoutView="120" workbookViewId="0">
      <selection activeCell="E6" sqref="E6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13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f>886.39+315+346.2</f>
        <v>1547.59</v>
      </c>
      <c r="D5" s="15">
        <f>850.73+370+585</f>
        <v>1805.73</v>
      </c>
      <c r="E5" s="13">
        <f>SUM(C5:D5)</f>
        <v>3353.3199999999997</v>
      </c>
    </row>
    <row r="6" spans="2:6" ht="35.25" customHeight="1">
      <c r="B6" s="7" t="s">
        <v>5</v>
      </c>
      <c r="C6" s="14">
        <f>32494.32+49850.37+7725.43+25560.29</f>
        <v>115630.41</v>
      </c>
      <c r="D6" s="12">
        <f>4150.41+12784.69+2702.79+6327.29</f>
        <v>25965.18</v>
      </c>
      <c r="E6" s="13">
        <f>SUM(C6:D6)</f>
        <v>141595.59</v>
      </c>
    </row>
    <row r="7" spans="2:6" s="9" customFormat="1" ht="35.25" customHeight="1" thickBot="1">
      <c r="B7" s="8" t="s">
        <v>6</v>
      </c>
      <c r="C7" s="10">
        <f>SUM(C5:C6)</f>
        <v>117178</v>
      </c>
      <c r="D7" s="10">
        <f>SUM(D5:D6)</f>
        <v>27770.91</v>
      </c>
      <c r="E7" s="10">
        <f>SUM(E5:E6)</f>
        <v>144948.91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0:E10"/>
    <mergeCell ref="B1:E1"/>
    <mergeCell ref="B2:E2"/>
    <mergeCell ref="B3:E3"/>
    <mergeCell ref="B8:E8"/>
    <mergeCell ref="B9:E9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20" zoomScaleSheetLayoutView="120" workbookViewId="0">
      <selection activeCell="C11" sqref="C11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14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f>886.39+315+346.2+255</f>
        <v>1802.59</v>
      </c>
      <c r="D5" s="15">
        <f>850.73+370+585+795</f>
        <v>2600.73</v>
      </c>
      <c r="E5" s="13">
        <f>SUM(C5:D5)</f>
        <v>4403.32</v>
      </c>
    </row>
    <row r="6" spans="2:6" ht="35.25" customHeight="1">
      <c r="B6" s="7" t="s">
        <v>5</v>
      </c>
      <c r="C6" s="14">
        <f>32494.32+49850.37+7725.43+25560.29+75305.01</f>
        <v>190935.41999999998</v>
      </c>
      <c r="D6" s="12">
        <f>4150.41+12784.69+2702.79+6327.29+14863.8</f>
        <v>40828.979999999996</v>
      </c>
      <c r="E6" s="13">
        <f>SUM(C6:D6)</f>
        <v>231764.39999999997</v>
      </c>
    </row>
    <row r="7" spans="2:6" s="9" customFormat="1" ht="35.25" customHeight="1" thickBot="1">
      <c r="B7" s="8" t="s">
        <v>6</v>
      </c>
      <c r="C7" s="10">
        <f>SUM(C5:C6)</f>
        <v>192738.00999999998</v>
      </c>
      <c r="D7" s="10">
        <f>SUM(D5:D6)</f>
        <v>43429.71</v>
      </c>
      <c r="E7" s="10">
        <f>SUM(E5:E6)</f>
        <v>236167.71999999997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0:E10"/>
    <mergeCell ref="B1:E1"/>
    <mergeCell ref="B2:E2"/>
    <mergeCell ref="B3:E3"/>
    <mergeCell ref="B8:E8"/>
    <mergeCell ref="B9:E9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20" zoomScaleSheetLayoutView="120" workbookViewId="0">
      <selection activeCell="D7" sqref="D7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15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f>886.39+315+346.2+255+1413</f>
        <v>3215.59</v>
      </c>
      <c r="D5" s="15">
        <f>850.73+370+585+795+690</f>
        <v>3290.73</v>
      </c>
      <c r="E5" s="13">
        <f>SUM(C5:D5)</f>
        <v>6506.32</v>
      </c>
    </row>
    <row r="6" spans="2:6" ht="35.25" customHeight="1">
      <c r="B6" s="7" t="s">
        <v>5</v>
      </c>
      <c r="C6" s="14">
        <f>32494.32+49850.37+7725.43+25560.29+75305.01+23577.3</f>
        <v>214512.71999999997</v>
      </c>
      <c r="D6" s="12">
        <f>4150.41+12784.69+2702.79+6327.29+14863.8+1440.68</f>
        <v>42269.659999999996</v>
      </c>
      <c r="E6" s="13">
        <f>SUM(C6:D6)</f>
        <v>256782.37999999998</v>
      </c>
    </row>
    <row r="7" spans="2:6" s="9" customFormat="1" ht="35.25" customHeight="1" thickBot="1">
      <c r="B7" s="8" t="s">
        <v>6</v>
      </c>
      <c r="C7" s="10">
        <f>SUM(C5:C6)</f>
        <v>217728.30999999997</v>
      </c>
      <c r="D7" s="10">
        <f>SUM(D5:D6)</f>
        <v>45560.39</v>
      </c>
      <c r="E7" s="10">
        <f>SUM(E5:E6)</f>
        <v>263288.69999999995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0:E10"/>
    <mergeCell ref="B1:E1"/>
    <mergeCell ref="B2:E2"/>
    <mergeCell ref="B3:E3"/>
    <mergeCell ref="B8:E8"/>
    <mergeCell ref="B9:E9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20" zoomScaleSheetLayoutView="120" workbookViewId="0">
      <selection activeCell="B10" sqref="B10:E10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16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f>886.39+315+346.2+255+1413+225</f>
        <v>3440.59</v>
      </c>
      <c r="D5" s="15">
        <f>850.73+370+585+795+690+810</f>
        <v>4100.7299999999996</v>
      </c>
      <c r="E5" s="13">
        <f>SUM(C5:D5)</f>
        <v>7541.32</v>
      </c>
    </row>
    <row r="6" spans="2:6" ht="35.25" customHeight="1">
      <c r="B6" s="7" t="s">
        <v>5</v>
      </c>
      <c r="C6" s="14">
        <f>32494.32+49850.37+7725.43+25560.29+75305.01+23577.34+30317.47</f>
        <v>244830.22999999998</v>
      </c>
      <c r="D6" s="12">
        <f>4150.41+12784.69+2702.79+6327.29+14863.8+1440.64+1069.9</f>
        <v>43339.519999999997</v>
      </c>
      <c r="E6" s="13">
        <f>SUM(C6:D6)</f>
        <v>288169.75</v>
      </c>
    </row>
    <row r="7" spans="2:6" s="9" customFormat="1" ht="35.25" customHeight="1" thickBot="1">
      <c r="B7" s="8" t="s">
        <v>6</v>
      </c>
      <c r="C7" s="10">
        <f>SUM(C5:C6)</f>
        <v>248270.81999999998</v>
      </c>
      <c r="D7" s="10">
        <f>SUM(D5:D6)</f>
        <v>47440.25</v>
      </c>
      <c r="E7" s="10">
        <f>SUM(E5:E6)</f>
        <v>295711.07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0:E10"/>
    <mergeCell ref="B1:E1"/>
    <mergeCell ref="B2:E2"/>
    <mergeCell ref="B3:E3"/>
    <mergeCell ref="B8:E8"/>
    <mergeCell ref="B9:E9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20" zoomScaleSheetLayoutView="120" workbookViewId="0">
      <selection activeCell="E5" sqref="E5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17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f>886.39+315+346.2+255+1413+225+105</f>
        <v>3545.59</v>
      </c>
      <c r="D5" s="15">
        <f>850.73+370+585+795+690+810+195</f>
        <v>4295.7299999999996</v>
      </c>
      <c r="E5" s="13">
        <f>SUM(C5:D5)</f>
        <v>7841.32</v>
      </c>
    </row>
    <row r="6" spans="2:6" ht="35.25" customHeight="1">
      <c r="B6" s="7" t="s">
        <v>5</v>
      </c>
      <c r="C6" s="14">
        <f>32494.32+49850.37+7725.43+25560.29+75305.01+23577.34+30317.47+21539.93</f>
        <v>266370.15999999997</v>
      </c>
      <c r="D6" s="12">
        <f>4150.41+12784.69+2702.79+6327.29+14863.8+1440.64+1069.9+5634.07</f>
        <v>48973.59</v>
      </c>
      <c r="E6" s="13">
        <f>SUM(C6:D6)</f>
        <v>315343.75</v>
      </c>
    </row>
    <row r="7" spans="2:6" s="9" customFormat="1" ht="35.25" customHeight="1" thickBot="1">
      <c r="B7" s="8" t="s">
        <v>6</v>
      </c>
      <c r="C7" s="10">
        <f>SUM(C5:C6)</f>
        <v>269915.75</v>
      </c>
      <c r="D7" s="10">
        <f>SUM(D5:D6)</f>
        <v>53269.319999999992</v>
      </c>
      <c r="E7" s="10">
        <f>SUM(E5:E6)</f>
        <v>323185.07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0:E10"/>
    <mergeCell ref="B1:E1"/>
    <mergeCell ref="B2:E2"/>
    <mergeCell ref="B3:E3"/>
    <mergeCell ref="B8:E8"/>
    <mergeCell ref="B9:E9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view="pageBreakPreview" zoomScale="120" zoomScaleSheetLayoutView="120" workbookViewId="0">
      <selection activeCell="D7" sqref="D7"/>
    </sheetView>
  </sheetViews>
  <sheetFormatPr defaultRowHeight="12.75"/>
  <cols>
    <col min="1" max="1" width="9.140625" style="2"/>
    <col min="2" max="2" width="30.140625" style="2" customWidth="1"/>
    <col min="3" max="3" width="31.7109375" style="2" customWidth="1"/>
    <col min="4" max="4" width="34.7109375" style="2" customWidth="1"/>
    <col min="5" max="5" width="31.7109375" style="2" customWidth="1"/>
    <col min="6" max="6" width="9.42578125" style="2" bestFit="1" customWidth="1"/>
    <col min="7" max="16384" width="9.140625" style="2"/>
  </cols>
  <sheetData>
    <row r="1" spans="2:6" ht="15.75">
      <c r="B1" s="17" t="s">
        <v>0</v>
      </c>
      <c r="C1" s="17"/>
      <c r="D1" s="17"/>
      <c r="E1" s="17"/>
      <c r="F1" s="1"/>
    </row>
    <row r="2" spans="2:6" ht="81" customHeight="1">
      <c r="B2" s="18" t="s">
        <v>18</v>
      </c>
      <c r="C2" s="18"/>
      <c r="D2" s="18"/>
      <c r="E2" s="18"/>
    </row>
    <row r="3" spans="2:6" ht="11.25" customHeight="1" thickBot="1">
      <c r="B3" s="19" t="s">
        <v>1</v>
      </c>
      <c r="C3" s="19"/>
      <c r="D3" s="19"/>
      <c r="E3" s="19"/>
    </row>
    <row r="4" spans="2:6" s="6" customFormat="1" ht="25.5" customHeight="1">
      <c r="B4" s="3" t="s">
        <v>2</v>
      </c>
      <c r="C4" s="4" t="s">
        <v>7</v>
      </c>
      <c r="D4" s="4" t="s">
        <v>8</v>
      </c>
      <c r="E4" s="5" t="s">
        <v>3</v>
      </c>
    </row>
    <row r="5" spans="2:6" ht="35.25" customHeight="1">
      <c r="B5" s="7" t="s">
        <v>4</v>
      </c>
      <c r="C5" s="15">
        <f>886.39+315+346.2+255+1413+225+105+830</f>
        <v>4375.59</v>
      </c>
      <c r="D5" s="15">
        <f>850.73+370+585+795+690+810+195+2205</f>
        <v>6500.73</v>
      </c>
      <c r="E5" s="13">
        <f>SUM(C5:D5)</f>
        <v>10876.32</v>
      </c>
    </row>
    <row r="6" spans="2:6" ht="35.25" customHeight="1">
      <c r="B6" s="7" t="s">
        <v>5</v>
      </c>
      <c r="C6" s="14">
        <f>32494.32+49850.37+7725.43+25560.29+75305.01+23577.34+30317.47+21539.93+19609.32</f>
        <v>285979.48</v>
      </c>
      <c r="D6" s="12">
        <f>4150.41+12784.69+2702.79+6327.29+14863.8+1440.64+1069.9+5634.07+8770.84</f>
        <v>57744.429999999993</v>
      </c>
      <c r="E6" s="13">
        <f>SUM(C6:D6)</f>
        <v>343723.91</v>
      </c>
    </row>
    <row r="7" spans="2:6" s="9" customFormat="1" ht="35.25" customHeight="1" thickBot="1">
      <c r="B7" s="8" t="s">
        <v>6</v>
      </c>
      <c r="C7" s="10">
        <f>SUM(C5:C6)</f>
        <v>290355.07</v>
      </c>
      <c r="D7" s="10">
        <f>SUM(D5:D6)</f>
        <v>64245.159999999989</v>
      </c>
      <c r="E7" s="10">
        <f>SUM(E5:E6)</f>
        <v>354600.23</v>
      </c>
    </row>
    <row r="8" spans="2:6" s="9" customFormat="1" ht="52.5" customHeight="1">
      <c r="B8" s="20" t="s">
        <v>9</v>
      </c>
      <c r="C8" s="21"/>
      <c r="D8" s="21"/>
      <c r="E8" s="21"/>
    </row>
    <row r="9" spans="2:6" ht="48.75" customHeight="1">
      <c r="B9" s="22"/>
      <c r="C9" s="22"/>
      <c r="D9" s="22"/>
      <c r="E9" s="22"/>
    </row>
    <row r="10" spans="2:6" ht="12" customHeight="1">
      <c r="B10" s="16"/>
      <c r="C10" s="16"/>
      <c r="D10" s="16"/>
      <c r="E10" s="16"/>
    </row>
    <row r="11" spans="2:6" ht="15">
      <c r="C11"/>
      <c r="D11" s="11"/>
    </row>
    <row r="12" spans="2:6" ht="15">
      <c r="C12"/>
      <c r="D12" s="11"/>
    </row>
    <row r="13" spans="2:6" ht="15">
      <c r="C13"/>
      <c r="D13" s="11"/>
    </row>
    <row r="14" spans="2:6">
      <c r="C14" s="11"/>
      <c r="D14" s="11"/>
    </row>
    <row r="15" spans="2:6" ht="15">
      <c r="C15"/>
      <c r="D15" s="11"/>
    </row>
    <row r="16" spans="2:6" ht="15">
      <c r="C16"/>
      <c r="D16" s="11"/>
    </row>
    <row r="17" spans="3:4" ht="15">
      <c r="C17"/>
      <c r="D17" s="11"/>
    </row>
  </sheetData>
  <mergeCells count="6">
    <mergeCell ref="B10:E10"/>
    <mergeCell ref="B1:E1"/>
    <mergeCell ref="B2:E2"/>
    <mergeCell ref="B3:E3"/>
    <mergeCell ref="B8:E8"/>
    <mergeCell ref="B9:E9"/>
  </mergeCells>
  <pageMargins left="0.7" right="0.7" top="0.75" bottom="0.75" header="0.3" footer="0.3"/>
  <pageSetup scale="89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5-4 01.01.18 დან 01.02.18 მდე</vt:lpstr>
      <vt:lpstr>5-4 01.01.18 დან 01.03.18 მდე</vt:lpstr>
      <vt:lpstr>5-4 01.01.18 დან 01.04.18 მდე</vt:lpstr>
      <vt:lpstr>5-4 01.01.18 დან 01.05.18 მდე</vt:lpstr>
      <vt:lpstr>5-4 01.01.18 დან 01.06.18 მდე</vt:lpstr>
      <vt:lpstr>5-4 01.01.18 დან 01.07.18 მდე</vt:lpstr>
      <vt:lpstr>5-4 01.01.18 დან 01.08.18 მდე</vt:lpstr>
      <vt:lpstr>5-4 01.01.18 დან 01.09.18 მდე</vt:lpstr>
      <vt:lpstr>5-4 01.01.18 დან 01.10.18 მდე</vt:lpstr>
      <vt:lpstr>5-4 01.01.18 დან 01.11.18 მდე</vt:lpstr>
      <vt:lpstr>5-4 01.01.18 დან 01.12.18 მდე</vt:lpstr>
      <vt:lpstr>5-4 01.01.18 დან 01.01.19 მდე</vt:lpstr>
      <vt:lpstr>'5-4 01.01.18 დან 01.01.19 მდე'!Print_Area</vt:lpstr>
      <vt:lpstr>'5-4 01.01.18 დან 01.02.18 მდე'!Print_Area</vt:lpstr>
      <vt:lpstr>'5-4 01.01.18 დან 01.03.18 მდე'!Print_Area</vt:lpstr>
      <vt:lpstr>'5-4 01.01.18 დან 01.04.18 მდე'!Print_Area</vt:lpstr>
      <vt:lpstr>'5-4 01.01.18 დან 01.05.18 მდე'!Print_Area</vt:lpstr>
      <vt:lpstr>'5-4 01.01.18 დან 01.06.18 მდე'!Print_Area</vt:lpstr>
      <vt:lpstr>'5-4 01.01.18 დან 01.07.18 მდე'!Print_Area</vt:lpstr>
      <vt:lpstr>'5-4 01.01.18 დან 01.08.18 მდე'!Print_Area</vt:lpstr>
      <vt:lpstr>'5-4 01.01.18 დან 01.09.18 მდე'!Print_Area</vt:lpstr>
      <vt:lpstr>'5-4 01.01.18 დან 01.10.18 მდე'!Print_Area</vt:lpstr>
      <vt:lpstr>'5-4 01.01.18 დან 01.11.18 მდე'!Print_Area</vt:lpstr>
      <vt:lpstr>'5-4 01.01.18 დან 01.12.18 მდე'!Print_Area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Mikheil Turashvili</dc:creator>
  <cp:lastModifiedBy>Teona Papinashvili</cp:lastModifiedBy>
  <cp:lastPrinted>2016-01-08T07:02:06Z</cp:lastPrinted>
  <dcterms:created xsi:type="dcterms:W3CDTF">2013-10-28T06:54:51Z</dcterms:created>
  <dcterms:modified xsi:type="dcterms:W3CDTF">2019-01-04T07:33:28Z</dcterms:modified>
</cp:coreProperties>
</file>