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01.01.19-01.01.20" sheetId="1" r:id="rId1"/>
  </sheets>
  <definedNames>
    <definedName name="_xlnm._FilterDatabase" localSheetId="0" hidden="1">'01.01.19-01.01.20'!$A$37:$K$280</definedName>
    <definedName name="_xlnm.Print_Area" localSheetId="0">'01.01.19-01.01.20'!$A$1:$K$280</definedName>
  </definedNames>
  <calcPr calcId="152511"/>
</workbook>
</file>

<file path=xl/calcChain.xml><?xml version="1.0" encoding="utf-8"?>
<calcChain xmlns="http://schemas.openxmlformats.org/spreadsheetml/2006/main">
  <c r="D280" i="1" l="1"/>
  <c r="G18" i="1" l="1"/>
  <c r="G61" i="1" l="1"/>
  <c r="G72" i="1"/>
  <c r="G152" i="1"/>
  <c r="G21" i="1"/>
  <c r="G16" i="1"/>
  <c r="G137" i="1"/>
  <c r="G24" i="1"/>
  <c r="G116" i="1"/>
  <c r="G56" i="1"/>
  <c r="G47" i="1"/>
  <c r="G22" i="1"/>
  <c r="G23" i="1"/>
  <c r="G148" i="1"/>
  <c r="G147" i="1"/>
  <c r="G39" i="1"/>
  <c r="G33" i="1"/>
  <c r="G30" i="1"/>
  <c r="G48" i="1"/>
  <c r="G66" i="1"/>
  <c r="G42" i="1"/>
  <c r="G36" i="1"/>
  <c r="G14" i="1"/>
  <c r="G106" i="1"/>
  <c r="G107" i="1"/>
  <c r="G19" i="1"/>
  <c r="G41" i="1"/>
  <c r="G146" i="1"/>
  <c r="G43" i="1"/>
  <c r="G28" i="1"/>
  <c r="G110" i="1"/>
  <c r="G59" i="1"/>
  <c r="G45" i="1"/>
  <c r="G27" i="1"/>
  <c r="G26" i="1"/>
  <c r="G29" i="1"/>
  <c r="G122" i="1" l="1"/>
  <c r="G57" i="1"/>
  <c r="G20" i="1"/>
  <c r="G151" i="1"/>
  <c r="G81" i="1"/>
  <c r="G85" i="1"/>
  <c r="G17" i="1" l="1"/>
  <c r="G49" i="1"/>
  <c r="G25" i="1"/>
  <c r="G60" i="1" l="1"/>
  <c r="G84" i="1" l="1"/>
  <c r="G80" i="1"/>
  <c r="G280" i="1" s="1"/>
  <c r="G114" i="1"/>
</calcChain>
</file>

<file path=xl/sharedStrings.xml><?xml version="1.0" encoding="utf-8"?>
<sst xmlns="http://schemas.openxmlformats.org/spreadsheetml/2006/main" count="1116" uniqueCount="321">
  <si>
    <t>მიმწოდებელი</t>
  </si>
  <si>
    <t>შესყიდვის ობიექტი</t>
  </si>
  <si>
    <t>შესყიდვის საშუალება</t>
  </si>
  <si>
    <t xml:space="preserve">ხელშეკრულების ღირებულება </t>
  </si>
  <si>
    <t xml:space="preserve">გადარიცხული თანხები </t>
  </si>
  <si>
    <t>დაფინანსების წყარო</t>
  </si>
  <si>
    <t>შენიშვნა</t>
  </si>
  <si>
    <t>ლარი</t>
  </si>
  <si>
    <t>აშშ დოლარი</t>
  </si>
  <si>
    <t>გირვანქა სტერლინგი</t>
  </si>
  <si>
    <t>გამარტივებული შესყიდვა</t>
  </si>
  <si>
    <t>სს ,,სილქნეტი"</t>
  </si>
  <si>
    <t>შპს ,,ტექნიკური ცენტრი გრო"</t>
  </si>
  <si>
    <t>სსიპ ,,სახელისუფლებო სპეციალური კავშირგაბმულობის სააგენტო"</t>
  </si>
  <si>
    <t>სპეციალური კავშირგაბმულობის სისტემით საკომუნიკაციო მომსახურების შესყიდვა</t>
  </si>
  <si>
    <t>ელექტრონული საკომუნიკაციო მომსახურება (ადგილობრივ, საქალაქათშორისო და საერთაშორისო საუბრებზე) სადემარკაციო წერტილადე, ასევე უკაბელო (CDMA) ტელეფონების საშუალებით სატელეფონო მომსახურების შესყიდვა</t>
  </si>
  <si>
    <t>სსიპ ,,საქართველოს საკანონმდებლო მაცნე"</t>
  </si>
  <si>
    <t>შპს ,,პლანეტა ფორტე"</t>
  </si>
  <si>
    <t>შპს ,,მაგთიკომი"</t>
  </si>
  <si>
    <t>მობილური სატელეფონო მომსახურება</t>
  </si>
  <si>
    <t>შპს ,,ფლაგ არტი"</t>
  </si>
  <si>
    <t>სულ:</t>
  </si>
  <si>
    <t>დანართი №2</t>
  </si>
  <si>
    <t>შპს ,,არტ-ფლორ-დიზაინი"</t>
  </si>
  <si>
    <t>შპს ,,ფრანი"</t>
  </si>
  <si>
    <t>შპს ,,აიდიეს ბორჯომი თბილისი"</t>
  </si>
  <si>
    <t>შპს ,,აქვა გეო"</t>
  </si>
  <si>
    <t>შპს ,,ლ.მ.ც. გრუპი"</t>
  </si>
  <si>
    <t>სს ,,სადაზღვევო კომპანია ალფა"</t>
  </si>
  <si>
    <t>არამექს ჯორჯია</t>
  </si>
  <si>
    <t>შპს ,,რომპეტროლი"</t>
  </si>
  <si>
    <t>სსიპ ,, საქართველოს საკანონმდებლო მაცნე"</t>
  </si>
  <si>
    <t>საოფისე აპარატურის შეკეთება და ტექნიკური მომსახურება</t>
  </si>
  <si>
    <t>რენტგენოსკანერი Rapiscan 618-ის შეკეთებისა და ტექნიკური მომსახურება</t>
  </si>
  <si>
    <t>სწრაფი საერთაშორისო ფოსტა</t>
  </si>
  <si>
    <t>საწვავი - ბენზინი</t>
  </si>
  <si>
    <t>საწვავი - დიზელი</t>
  </si>
  <si>
    <t>ციფრული ტელევიზია</t>
  </si>
  <si>
    <t>ვებგვერდზე განთავსებული სისტემატიზირებული ნორმატიული აქტებით (გარდა საკანონმდებლო აქტებისა) სარგებლობის უფლების შესყიდვა</t>
  </si>
  <si>
    <t>112-ის მომსახურების საფასური</t>
  </si>
  <si>
    <t xml:space="preserve">გამარტივებული შესყიდვა </t>
  </si>
  <si>
    <t xml:space="preserve">კონსოლიდირებული ტენდერი </t>
  </si>
  <si>
    <t xml:space="preserve">ელექტრონული ტენდერი </t>
  </si>
  <si>
    <t xml:space="preserve">ელექტრონული ტენდერი 
</t>
  </si>
  <si>
    <t>სახელმწიფო ბიუჯეტი</t>
  </si>
  <si>
    <t>საქართველოს იუსტიციის სამინისტროს მიერ 2013-2017 წლებში განხორციელებული საკანონმდებლო რეფორმების შედეგების კვლევა</t>
  </si>
  <si>
    <t>Ipsos france</t>
  </si>
  <si>
    <t>შპს ,,თბილისის სატრანსპორტო კომპანია"</t>
  </si>
  <si>
    <t>შპს ,,ვის"</t>
  </si>
  <si>
    <t>მანქანის ტესტირება</t>
  </si>
  <si>
    <t>შპს ,,ჯობს გე"</t>
  </si>
  <si>
    <t>შპს ,,რომპეტროლი საქართველო"</t>
  </si>
  <si>
    <t>შპს ,,ჯეობიტი"</t>
  </si>
  <si>
    <t>სსიპ ,,საქართელოს საკანონმდებლო მაცნე"</t>
  </si>
  <si>
    <t>შპს ,,გამა სერვისი"</t>
  </si>
  <si>
    <t>შპს ,,პერფექტი"</t>
  </si>
  <si>
    <t>შპს ,,ახალი გამწვანება"</t>
  </si>
  <si>
    <t>შპს ,,აისითი"</t>
  </si>
  <si>
    <t>შპს ,,კოკა კოლა დისტრიბუცია"</t>
  </si>
  <si>
    <t>შპს ,,ინტერპრინტჯორჯია"</t>
  </si>
  <si>
    <t>ავტომანქანების გადაზიდვის მომსახურების შესყიდვა</t>
  </si>
  <si>
    <t>სხვადასხვა მომსახურების შესყიდვა</t>
  </si>
  <si>
    <t>კონვერტებისა და სავიზიტოების შესყიდვა</t>
  </si>
  <si>
    <t>სამეურნეო მომსახურებები</t>
  </si>
  <si>
    <t>სწრაფი ფოსტა</t>
  </si>
  <si>
    <t>ინტერრნეტ მომსახურების შესყიდვა მოდემებისთვის</t>
  </si>
  <si>
    <t>IT მხარდაჭერის მომსახურების შესყიდვა თანმდევი ინტერნეტ მომსახურებით</t>
  </si>
  <si>
    <t>დროშები</t>
  </si>
  <si>
    <t>ელექტრონული საკომუნიკაციო მომსახურება (ადგილობრივ, საქალაქათაშორისო და საერთაშორისო საუბრებზე) სადემარკაციო წერტილამდე, ასევე უკაბელო (CDMA) ტელეფონების საშუალებით სატელეფონო მომსახურების გაწევა</t>
  </si>
  <si>
    <t>მედიამონიტორინგისა და საინფორმაციო მომსახურების ერთობლივი შესყიდვა</t>
  </si>
  <si>
    <t>ავტოსატრანსპორტო საშუალებების სრული დაზღვევის მომსახურება</t>
  </si>
  <si>
    <t>ვებ-გვერდზე ნორმატიული აქტებისა და სხვა საინფორმაციო დოკუმენტების მათ შორის საქართელოს ზოგადი ადმინისტრაციული კოდექსის 49-ე მუხლით განსაზღვრული ანგარიშისგამოქვეყნების მომსახურება</t>
  </si>
  <si>
    <t>სპეცკავშირის სატელეფონო ან/და ინფორმაციის მიმოცვლის სისტემით, დახურულ რეჟიმში საკომუნიკაციო მომასხურების შესიდვა</t>
  </si>
  <si>
    <t>შენობისა და გარე პერიმეტრის მოვლა-დასუფთავების მომსახურების შესყიდვა</t>
  </si>
  <si>
    <t>ბრენდირებული საწერი კალმების შესყიდვა</t>
  </si>
  <si>
    <t>პარკირების მომსახურების შესყიდვა</t>
  </si>
  <si>
    <t>საქართველოს იუსტიციის სამინისტროს შენობაში არსებული მცენარეებისა და შენობის მიმდებარე გამწვანებული ტერიტორიის მოვლა-პატრონობის მომსახურების შესყიდვა</t>
  </si>
  <si>
    <t>მობილური ტელეფონის USB კაბელის შესყიდვა</t>
  </si>
  <si>
    <t>გამაგრილებელი სასმელის (კოკა-კოლა) შესყიდვა</t>
  </si>
  <si>
    <t>არაგაზირებული მინერალური წყლის (სნო) შესყიდვა</t>
  </si>
  <si>
    <t>ფიჭური მომსახურების შესყიდვა</t>
  </si>
  <si>
    <t>მინერალური სასმელი წყლის შესყიდვა</t>
  </si>
  <si>
    <t>საშვის ბარათების შესყიდვა</t>
  </si>
  <si>
    <t>თაიგულის შესყიდვა</t>
  </si>
  <si>
    <t xml:space="preserve">კონსოლიდირებული შესყიდვა </t>
  </si>
  <si>
    <t xml:space="preserve">გადაუდებელი აუცილებლობა </t>
  </si>
  <si>
    <t xml:space="preserve">გამარტივებული შესყიდვა ექსკლუზივი </t>
  </si>
  <si>
    <t xml:space="preserve">გამარტივებული შესყიდვა გადაუდებელი აუცილებლობით </t>
  </si>
  <si>
    <t xml:space="preserve">გამარტივებული შესყიდვა გადაუდებელი აუცილებლობით   </t>
  </si>
  <si>
    <t>ჟურნალ გაზეთების შესყიდვა</t>
  </si>
  <si>
    <t>შპს ,,ენგადი"</t>
  </si>
  <si>
    <t>შპს ,,თეგეტა მოტორსი'</t>
  </si>
  <si>
    <t>შპს ,,ვაით სტუდიო"</t>
  </si>
  <si>
    <t>შპს “ავტო ვორლდ AVTO WORLD ”</t>
  </si>
  <si>
    <t>შპს ,,თბილი სახლი"</t>
  </si>
  <si>
    <t>შპს „ჰორიზონტი “</t>
  </si>
  <si>
    <t>შპს ,,ქეჩერა"</t>
  </si>
  <si>
    <t>ააიპ ,,საქართველოს ინტელექტ-კლუბი ,,რა? სად? როდის?"</t>
  </si>
  <si>
    <t>შპს ,,კია მოტორს ჯორჯია"</t>
  </si>
  <si>
    <t>შპს ,,ფრანს ავტო"</t>
  </si>
  <si>
    <t>შპს ,,ჯეოტონერი"</t>
  </si>
  <si>
    <t>შპს ,,იუჯითი"</t>
  </si>
  <si>
    <t>შპს ,,ეკოლაინი"</t>
  </si>
  <si>
    <t>სსიპ „კოტე მარჯანიშვილის სახელობის პროფესიული სახელმწიფო დრამატული თეატრი“</t>
  </si>
  <si>
    <t>სასმელი წყლის ,,ბაკურიანი" (19 ლიტრიანი) შესყიდვა</t>
  </si>
  <si>
    <t>მინერალური სასმელი წყლის (ნაბეღლავი) შესყიდვა</t>
  </si>
  <si>
    <t>სატრანსპორტო საშუალებების ძრავის ზეთებისა და ზეთის ფილტრების შესყიდვა</t>
  </si>
  <si>
    <t>საჩუქრად გადასაცემი სუვენირის შესყიდვა</t>
  </si>
  <si>
    <t>ელექტო და მექანიკური სისტემის შეკეთება და ტექნიკური მომსახურება</t>
  </si>
  <si>
    <t>ბროშურების ბეჭვდა</t>
  </si>
  <si>
    <t>ბლანკების შესყიდვა</t>
  </si>
  <si>
    <t>ავტოსატრანსპორტო საშუალებების ტექნიკური მომსახურება და აღნიშნული მომსახურებისათვის საჭირო სათადარიგო ნაწილები და საცხებ-საპოხი საშუალებები</t>
  </si>
  <si>
    <t>ავტოსატრანსპორტო საშუალების თანმდევი საგარანტიო პიობების ფარგლებში გეგმიური ფასიანი მომსახურების შესყიდვა</t>
  </si>
  <si>
    <t>ტონერიანი კარტრიჯების შესყიდვა</t>
  </si>
  <si>
    <t>სტანდარტული პორტაბელური/სატარებელი კომპიუტერების შესყიდვა</t>
  </si>
  <si>
    <t>სტანდარტული პერსონალური კომპიუტერების შესყიდვა</t>
  </si>
  <si>
    <t>ელექტრო და მექანიკური მომსახურების შესყიდვა</t>
  </si>
  <si>
    <t>მაღალი წნევის რეცხვის დანადგარის შეკეთება და ტექ. მომსახურება</t>
  </si>
  <si>
    <t>ბილეთების შესყიდვა</t>
  </si>
  <si>
    <t>სსიპ ,,საქართველოს შსს მომსახურების სააგენტო"</t>
  </si>
  <si>
    <t>შპს ,,არტ ჯორჯია"</t>
  </si>
  <si>
    <t>შპს ,,ჯმტ-ქარხანა"</t>
  </si>
  <si>
    <t>შპს ,,კოსტავა 2016"</t>
  </si>
  <si>
    <t>სსიპ ,,სახელმწიფო შესყიდვების სააგენტო"</t>
  </si>
  <si>
    <t>სს ,,გუდვილი"</t>
  </si>
  <si>
    <t>სს ,,შატო მუხრანი"</t>
  </si>
  <si>
    <t>ავტომანქანის რეგისტრაცია</t>
  </si>
  <si>
    <t>საჩუქრად გადასაცემი ერთი ერთეული სურათის ,,ფოლიანცის" შესყიდვა</t>
  </si>
  <si>
    <t>ლანჩის შესყიდვა</t>
  </si>
  <si>
    <t>ვახშმის შესყიდვა</t>
  </si>
  <si>
    <t>განცხადებების გამოქვეყნების ხარჯი</t>
  </si>
  <si>
    <t>ფურშეტის ორგანიზება</t>
  </si>
  <si>
    <t>სარეკლამო და მარკეტინგული მომსახურების შესყიდვა</t>
  </si>
  <si>
    <t>შპს ,,4მედია"</t>
  </si>
  <si>
    <t>ინდ მეწარმე ,,სოფიო არუთინაშვილი"</t>
  </si>
  <si>
    <t>8 მარტის ღონისძიებასთან დაკავშირებით თაიგულების შესყიდვა</t>
  </si>
  <si>
    <t xml:space="preserve">ელეტრონული ტენდერი </t>
  </si>
  <si>
    <t xml:space="preserve">გამარტივებული შესყიდავა </t>
  </si>
  <si>
    <t>შპს ,,ალფა სტუდიო ALFA STUDIO"</t>
  </si>
  <si>
    <t>შპს ,,თეგეტა მოტორსი"</t>
  </si>
  <si>
    <t>შპს ,,კომპანია Geosm"</t>
  </si>
  <si>
    <t>შპს ,,პენსან ჯორჯია"</t>
  </si>
  <si>
    <t>შპს ,,დალე"</t>
  </si>
  <si>
    <t>შპს ,,დელტა კონსალტინგი"</t>
  </si>
  <si>
    <t>შპს ,,პრინტარეა"</t>
  </si>
  <si>
    <t>საქართველოს იუსტიციის სამინისტროს ექვსი წლის საქმიანობის შემაჯამებელი ღონისძიების ჩატარების საჭირო მომსახურების შესყიდვა"</t>
  </si>
  <si>
    <t>ავტოსატრანსპორტო საშუალებების ტექნიკური მომსახურების შესყიდბა</t>
  </si>
  <si>
    <t>ლეიბლების (წებოვანი ეტიკეტის) შესყიდვა</t>
  </si>
  <si>
    <t xml:space="preserve">A4 ფორატის უმაღლესი ხარისხის საბეჭდი ქაღალდის შესყიდვა, რომელიც აკმაყოფილებს 2019 წლის კონსოლიდირებული ტენდერის სატენდერო დოკუმენტაციითა და დანართით განსაზღვრულ მოთხოვნებს </t>
  </si>
  <si>
    <t>შრედერის ზეთის შესყიდვა</t>
  </si>
  <si>
    <t>ბროშურების,პლაკატების,მისალოცი ბარათების,სასაჩუქრე ჩანთების,ბლოკნოტების,შესაფუთი ქაღალდისა და საქაღალდეების ბეჭვდის შესყიდვა</t>
  </si>
  <si>
    <t>ყავა ჩაი შაქარი</t>
  </si>
  <si>
    <t>შპს „KMT GROUP“</t>
  </si>
  <si>
    <t>შპს „დეკორი“</t>
  </si>
  <si>
    <t>ზაფხულის საბურავების შესყიდვა</t>
  </si>
  <si>
    <t>საკანცელარიო საქონლის შესყიდვა</t>
  </si>
  <si>
    <t>შპს ,,დომინო"</t>
  </si>
  <si>
    <t>შპს ,,სასტუმროებისა და რესტორნების მენეჯმენტ ჯგუფი-ემ/გრუპ"</t>
  </si>
  <si>
    <t>კონსოლიდირებული შესყიდვა</t>
  </si>
  <si>
    <t xml:space="preserve">ელექტონული ტენდერი </t>
  </si>
  <si>
    <t>შპს ,,მოზაიკა პლიუსი"</t>
  </si>
  <si>
    <t>სსიპ ,,გორის ქალთა კამერული გუნდი"</t>
  </si>
  <si>
    <t>შპს ,,ნევერლენდ პრომო"</t>
  </si>
  <si>
    <t>შპს ,,321"</t>
  </si>
  <si>
    <t>ფ/პ ნიკა ჯიბლაძე</t>
  </si>
  <si>
    <t>შპს ,,ბეთ გრუპი"</t>
  </si>
  <si>
    <t>შპს ,,ჯთ გრუპი"</t>
  </si>
  <si>
    <t>სს ,,სადაზღვევო კომპანია უნისონი"</t>
  </si>
  <si>
    <t>26 მაისის საქართველოს დამოუკიდებლობის დღისადმი მიძღვნილი ღონისძიების დაგეგმა-განხორციელების მომსახურების შესყიდვა</t>
  </si>
  <si>
    <t>26 მაისის საქართველოს დამოუკიდებლობის დღისადმი მიძღვნილი ღონისძიების ორგანიზების მიზნით პასტორტის თაღის დემონტაჟი-მონტაჟისა და ტრანსპორტირების მომსახურების შეყიდვა</t>
  </si>
  <si>
    <t>26 მაისის საქართველოს დამოუკიდებლობის დღისადმი მიძღვნილი ღონისძიების ორგანიზების მიზნით დრონის საშუალებით ვიდეოგადაღბის მომსახურების შესყიდვა</t>
  </si>
  <si>
    <t>ვიოდეო-სამეთვალყურეო სისტემის შესყიდვა</t>
  </si>
  <si>
    <t>ბავშვთა საერთაშორისო დღესთან დაკავშირებით საქართველოს იუსტიციის სამინისტროს თანამშრომელთა შვილებისა და შვილიშვილებისათვის გასართობი ღონისძიების ორგანიზების ფარგლებში ბუშტების შესყიდვა</t>
  </si>
  <si>
    <t>26 მაისის საქართველოს დამოუკიდებლობის დღისადმი მიძღვნილი ღონისძიების ორგანიზების მიზნით საქართველოს ჰიმნის ჟესტურად შესრულების მომსახურების შესყიდვა</t>
  </si>
  <si>
    <t>ბავშვთა საერთაშორისო დღესთან დაკავშირებით საქართველოს იუსტიციის სამინისტროს თანამშრომელთა შვილებისა და შვილიშვილებისათვის გასართობი ღონისძიების ორგანიზების შესყიდვა</t>
  </si>
  <si>
    <t>ავტოსატრანსპორტო საშუალებების დაზღვევა</t>
  </si>
  <si>
    <t>შპს ,,აიღვინისსახლი"</t>
  </si>
  <si>
    <t>შპს ,,ვერა 2005"</t>
  </si>
  <si>
    <t>შსს სსიპ ,,112"</t>
  </si>
  <si>
    <t>შაქარი, ყავა, ჩაი</t>
  </si>
  <si>
    <t>ავტოსადგომზე გადაყვანისა და დგომის მომსახურების საფასური</t>
  </si>
  <si>
    <t xml:space="preserve">გამარტივებული შესყდვა </t>
  </si>
  <si>
    <t>ააიპ „საქართველოს ტრადიციული რეწვის ასოციაცია”</t>
  </si>
  <si>
    <t>შპს „იუ-ჯი-თი"</t>
  </si>
  <si>
    <t>სსიპ ,,საქართველოს ეროვნული არქივი"</t>
  </si>
  <si>
    <t>შპს ,,დელტა დეველოპმენტ გრუპი"</t>
  </si>
  <si>
    <t>საქართველოს იუსტიციის სამინისტროს საგამოძიებო დეპარტამენტის დასავლეთის სამმართველოს შენობის დასუფთავების მომსახურების შესყიდვა</t>
  </si>
  <si>
    <t>საჩუქრად გადასაცემი ლურჯი სუფრის კატალოგისა და ლურჯი სუფრის შესყიდვა</t>
  </si>
  <si>
    <t>A4 ფორმატის „B“ ტიპის მრავალფუნქციური შავ-თეთრი ლაზერული პრინტერისთვის განკუთვნილი 15 ცალი   ტონერიანი კარტრიჯის შესყიდვა</t>
  </si>
  <si>
    <t>საჩუქრად გადასაცემი წიგნების შესყიდვა</t>
  </si>
  <si>
    <t>ტორტის შესყიდვა</t>
  </si>
  <si>
    <t>შპს ,,ი.დ"</t>
  </si>
  <si>
    <t>მთარგმნელობითი მომსახურების შესყიდვა</t>
  </si>
  <si>
    <t>შპს ,,ინსპერონი"</t>
  </si>
  <si>
    <t>პლანშეტური სკანერების შესყიდვა</t>
  </si>
  <si>
    <t>შპს ,,კამარა სისტემს"</t>
  </si>
  <si>
    <t>კომპიუტერული საქონლის შესყიდვა</t>
  </si>
  <si>
    <t>შპს ,,მთარგმნელობითი აპარატურა პლიუსი"</t>
  </si>
  <si>
    <t>შპს მთარგმნელობითიაპარატურა პლიუსი</t>
  </si>
  <si>
    <t>მთარგმნელობითიმომსახურების შესყიდვა</t>
  </si>
  <si>
    <t>შპს ,,მთარგმნელობითიაპარატურა პლიუსი"</t>
  </si>
  <si>
    <t>დროშების შესყიდვა</t>
  </si>
  <si>
    <t>ყავის შესვენება</t>
  </si>
  <si>
    <t>შპს ,,ქეთო და კოტე"</t>
  </si>
  <si>
    <t>სადილი</t>
  </si>
  <si>
    <t>შპს ,,მაქრო ტურიზმ"</t>
  </si>
  <si>
    <t>ლანჩი</t>
  </si>
  <si>
    <t>ყავა, ჩაი, შაქარი</t>
  </si>
  <si>
    <t>შპს ,,ბოჰემა"</t>
  </si>
  <si>
    <t>დამოუკიდებელ ინტერნეტ რესურსით სარგებლობის შესყიდვა</t>
  </si>
  <si>
    <t>შპს ,,ივენთ შოპი"</t>
  </si>
  <si>
    <t>შპს ,,რომსატი"</t>
  </si>
  <si>
    <t>ი/მ ანა ჯავახი</t>
  </si>
  <si>
    <t>ი/მ ნუკრი დამენია</t>
  </si>
  <si>
    <t>სსიპ ,,სმართ ლოჯიქი"</t>
  </si>
  <si>
    <t>ინტერნეტ გვერდზე და მეილინგ ლისტზე განცხადებების გამოქვეყნების მომსახურების შესყიდვა</t>
  </si>
  <si>
    <t xml:space="preserve">საწვავი - ბენზინი </t>
  </si>
  <si>
    <t xml:space="preserve">საწვავი - დიზელი </t>
  </si>
  <si>
    <t>შპს ,,აიფიემ მარკეტ ინტელიჯენს კაუკასუს"</t>
  </si>
  <si>
    <t>ვებ გვერდზე ნორმატიული აქტებით სარგებლობის უფლება</t>
  </si>
  <si>
    <t>ავტოსატრანსპორტო საშუალებების ტექნიკური მომსახურება</t>
  </si>
  <si>
    <t>კორპორატიული ბიზნეს-ლიგის ინტელექტუალური თამაში ,,რა? სად? როდის?"</t>
  </si>
  <si>
    <t>შპს ,,ტრენდსეტი"</t>
  </si>
  <si>
    <t>ავტოსატრანსპორტო საშუალებისათვის ტექნიკური მომსახურების შესყიდვა (სათადარიგო ნაწილებისა და საცხებ-საპოხი მასალების გათვალისწინებით)</t>
  </si>
  <si>
    <t>ი/მ კანდელაკი-ვესტა</t>
  </si>
  <si>
    <t>შპს ,,ალფალაბი"</t>
  </si>
  <si>
    <t>კონტეინერი ანალიზისათვის</t>
  </si>
  <si>
    <t>შპს ,,ჯი-თი-ეს ჯგუფი"</t>
  </si>
  <si>
    <t>მაგიდის კომპიუტერების (დესკტოპები) შესყიდვა</t>
  </si>
  <si>
    <t>სსიპ ,,სახელმწიფო სერვისების განვითარების სააგენტო"</t>
  </si>
  <si>
    <t>ყვავილების გვირგვინის შესყიდვა</t>
  </si>
  <si>
    <t>კვალიფიციური ელექტრონული შტამპი</t>
  </si>
  <si>
    <t>შპს ,,იზი გრუპი"</t>
  </si>
  <si>
    <t>შპს ,,ავტოცენტრი თბილისი"</t>
  </si>
  <si>
    <t>ავტომობილების შესყიდვა</t>
  </si>
  <si>
    <t>კერამიკული ნაკეთობების შეყიდვა</t>
  </si>
  <si>
    <t>შპს ,,მინანქრის ხელოვნების გალერეა</t>
  </si>
  <si>
    <t>საჩუქრად გადასაცემი მინანქრის ხატის შესყიდვა</t>
  </si>
  <si>
    <t>შპს ,,იუ-ჯი-თი"</t>
  </si>
  <si>
    <t>კომპიუტერის კომპლექტი</t>
  </si>
  <si>
    <t>შპს ,,სათავგადასავლო კლუბი ჯომარდი"</t>
  </si>
  <si>
    <t xml:space="preserve">იუსტიციის სამინისტროს თანამშრომელთათვის ჯომარდობის ტურნირის ორგანიზება </t>
  </si>
  <si>
    <t>შპს ,,მეგა სთარ"</t>
  </si>
  <si>
    <t>საჩუქრად გადასაცემი თასის შესყიდვა</t>
  </si>
  <si>
    <t>შპს ,,აჭარა ჯგუფი"</t>
  </si>
  <si>
    <t>ლანჩისა და ყავის შესვენების ორგანიზება</t>
  </si>
  <si>
    <t>ა4 ფორმატის უმაღლესი ხარისხის საბეჭდი ქაღალდი</t>
  </si>
  <si>
    <t>შპს ,,აკვა ლუქსი"</t>
  </si>
  <si>
    <t>პლიეთილენის პარკები</t>
  </si>
  <si>
    <t>შპს ,,კოლიბრი"</t>
  </si>
  <si>
    <t>ბრენდირებული ნაჭრის ჩანთების შესყიდვა</t>
  </si>
  <si>
    <t>შპს ,,ბიოლენდი"</t>
  </si>
  <si>
    <t>სადეზინფექციო საშუალებები თანმდევი მომსახურებით</t>
  </si>
  <si>
    <t>შპს ,,გივა"</t>
  </si>
  <si>
    <t>საშვის ჩასადები ბრენდირებული საკიდით</t>
  </si>
  <si>
    <t>სადილის ორგანიზება</t>
  </si>
  <si>
    <t>კონსოლიდირებული ტენდერი</t>
  </si>
  <si>
    <t>ფ/პ ბადრი ვადაჭკორია</t>
  </si>
  <si>
    <t>საჩუქრად გადასაცემი ალბომების შესყიდვა</t>
  </si>
  <si>
    <t>შპს ,,არტ პრეზენტი"</t>
  </si>
  <si>
    <t>შპს ,,სანტა ესპერანსა"</t>
  </si>
  <si>
    <t>შპს ,,წიგნი+ერი"</t>
  </si>
  <si>
    <t xml:space="preserve">საჩუქრების შესყიდვა </t>
  </si>
  <si>
    <t>ყავა,შაქარი</t>
  </si>
  <si>
    <t>შპს ,,ემ-სი ტექნოლოჯი"</t>
  </si>
  <si>
    <t>დიჯიპასების შესყიდვა</t>
  </si>
  <si>
    <t>შპს  „კომპანია GEOSM“</t>
  </si>
  <si>
    <t>დოკუმენტების გასანადგურებელი აპარატის (შრედერი) შესყიდვა</t>
  </si>
  <si>
    <t>შპს ,,ინტერავტო თრეიდინგი"</t>
  </si>
  <si>
    <t>ზამთრის საბურავების შესყიდვა</t>
  </si>
  <si>
    <t>შპს ,,რაცია.ჯი"</t>
  </si>
  <si>
    <t>რაციის დამტენების შესყიდვა</t>
  </si>
  <si>
    <t>შპს ,,შუხმან ვაინს ჯორჯია"</t>
  </si>
  <si>
    <t>ღვინოს შესყიდვა</t>
  </si>
  <si>
    <t>შპს "ბოჰემა"</t>
  </si>
  <si>
    <t>სსიპ "საქართველოს ეროვნული არქივი"</t>
  </si>
  <si>
    <t>საჩუქრად გადასაცემი ბლოკნოტების შესყიდვა</t>
  </si>
  <si>
    <t>შპს ,,ულტრა"</t>
  </si>
  <si>
    <t>ქსელის მარშრუტიზატორი (როუტერი)</t>
  </si>
  <si>
    <t>სახელმძღვანელოების შესყიდვა</t>
  </si>
  <si>
    <t>საჩუქრად გადასაცემი მინანქრის სამაგრები</t>
  </si>
  <si>
    <t>შპს ,,კავკასპაკ"</t>
  </si>
  <si>
    <t>ერთჯერადი ჭიქები</t>
  </si>
  <si>
    <t>შპს ,,ფაუერ ით"</t>
  </si>
  <si>
    <t>მოდულური ტიპის უწყვეტი კვების წყაროს (UPS) მოდერნიზაციის შესყიდვა</t>
  </si>
  <si>
    <t>შპს ,,ჯორჯიან პოლიგრაფ სერვისის"</t>
  </si>
  <si>
    <t>ლაზერული პრინტერები</t>
  </si>
  <si>
    <t>შპს ,,ინტელექტი"</t>
  </si>
  <si>
    <t xml:space="preserve">საქართველოს იუსტიციის სამინისტროს თანამშრომელთა შვილებისა და შვილიშვილებისათვის გასამართ საახალწლო ღონისძიების ფარგლებში საჩუქრად გადასაცემი ბლოკნოტებისა და სასაჩუქრე ჩანთების შესყიდვა </t>
  </si>
  <si>
    <t>ი/მ ზურაბ ბეგალოვი</t>
  </si>
  <si>
    <t>შპს ,,ჯი-ემ-თი სასტუმროები"</t>
  </si>
  <si>
    <t>ბრენდირებულიჭიქების შესყიდვა</t>
  </si>
  <si>
    <t>ინფორმაცია საქართველოს იუსტიციის სამინისტროს მიერ  2019 წლის სახელმწიფო შესყიდვების წლიური გეგმის ფარგლებში  01.01.19-დან 01.01.20-მდე განხორციელებული სახელმწიფო შესყიდვების შესახებ</t>
  </si>
  <si>
    <t>ი/მ ქართული ღვინის იმპორტი</t>
  </si>
  <si>
    <t>ქ. ჰააგაში ფურშეტის მოწყობის ორგანიზების შესყიდვა</t>
  </si>
  <si>
    <t>შპს ,,ფრესკო ნიუ სტანდარტს"</t>
  </si>
  <si>
    <t xml:space="preserve">საქართველოს იუსტიციის სამინისტროს თანამშრომელთა შვილებისა და შვილიშვილებისათვის გასამართ საახალწლო ღონისძიების ფარგლებში საჩუქრად გადასაცემი ტკბილეულის  შესყიდვა </t>
  </si>
  <si>
    <t>ი/მ თამარ სოხაძე</t>
  </si>
  <si>
    <t>საქართველოს იუსტიციის სამინისტროს თანამშრომელთა შვილებისა და შვილიშვილებისათვის საახალწლო ღონისძიების ორგანიზება</t>
  </si>
  <si>
    <t>შპს ,,ბეთ გრუპ"</t>
  </si>
  <si>
    <t xml:space="preserve">საქართველოს იუსტიციის სამინისტროს თანამშრომელთა შვილებისა და შვილიშვილებისათვის გასამართ საახალწლო ღონისძიების ფარგლებში ბუშტების შესყიდვა </t>
  </si>
  <si>
    <t>შპს ,,ოცნების სამყარო"</t>
  </si>
  <si>
    <t xml:space="preserve">საქართველოს იუსტიციის სამინისტროს თანამშრომელთა შვილებისა და შვილიშვილებისათვის გასამართ საახალწლო ღონისძიების ფარგლებში საჩუქრად გადასაცემი სათამაშოების შესყიდვა </t>
  </si>
  <si>
    <t>საჩუქრად გადასაცემი ბროშის შესყიდვა</t>
  </si>
  <si>
    <t>შპს „გიცა+“</t>
  </si>
  <si>
    <t>საქართველოს იუსტიციის სამინისტროს თანამშრომელთა შვილებისა და შვილიშვილებისათვის გასამართ საახალწლო ღონისძიების ფარგლებში საჩუქრად გადასაცემი კალმების შესყიდვა</t>
  </si>
  <si>
    <t>ორი ერთეული ავტოსატრანსპორტო საშუალების (Kia Cerato, 2015 წლის 1.6 მექანიკა (KNAFK411AF5913140, KNAFK411AF5912120) ტექნიკური მომსახურება და აღნიშნული მომსახურებისათვის საჭირო სათადარიგო ნაწილები და საცხებ-საპოხი საშუალებები</t>
  </si>
  <si>
    <t>შპს ,,ნეო გლასი"</t>
  </si>
  <si>
    <t>საქართველოს იუსტიციის სამინისტროს შენობის ფასადზე მინა-პაკეტების მონტაჟი-დემონტაჟის სამუშაოების შესყიდვა</t>
  </si>
  <si>
    <t>შპს ,,სუპერი"</t>
  </si>
  <si>
    <t>ნაძვის ხის სათამაშოების შესყიდვა</t>
  </si>
  <si>
    <t>შპს ,,დანდი"</t>
  </si>
  <si>
    <t>ნაძვის ხის სტრინგების შესყიდვა</t>
  </si>
  <si>
    <t>საქართველოს იუსტიციის სამინისტროს თანამშრომელთა შვილებისა და შვილიშვილებისათვის გასამართ საახალწლო ღონისძიების ფარგლებში საჩუქრად გადასაცემი 49 ცალი ქართული ზღაპრების ალბომის (2 CD დისკით)</t>
  </si>
  <si>
    <t>შპს ,,ატრიუმი"</t>
  </si>
  <si>
    <t>შიდა აზომვითი ნახაზის შესრულება საევაკუაციო გეგმისთვის და საჯარო რეესტრში დასარეგისტრირებლად</t>
  </si>
  <si>
    <t>შპს ,,ბორჯომი ვოთერსი"</t>
  </si>
  <si>
    <t>შპს ,,არამექს ჯორჯია"</t>
  </si>
  <si>
    <t>ლიცენზიების შესყიდვა</t>
  </si>
  <si>
    <t>სსიპ ,,საფინანსო ანალიტიკური სამსახური"</t>
  </si>
  <si>
    <t xml:space="preserve">გამარტივებული შესყიდვა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</si>
</sst>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name val="Sylfaen"/>
      <family val="1"/>
    </font>
    <font>
      <sz val="9"/>
      <name val="Sylfaen"/>
      <family val="1"/>
    </font>
    <font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8"/>
      <name val="Sylfaen"/>
      <family val="1"/>
    </font>
    <font>
      <sz val="9"/>
      <color theme="1"/>
      <name val="Sylfaen"/>
      <family val="1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name val="Sylfaen"/>
      <family val="1"/>
    </font>
    <font>
      <sz val="10"/>
      <color theme="1"/>
      <name val="Sylfaen"/>
      <family val="1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2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/>
    <xf numFmtId="2" fontId="1" fillId="3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2" fontId="2" fillId="3" borderId="0" xfId="0" applyNumberFormat="1" applyFont="1" applyFill="1"/>
    <xf numFmtId="0" fontId="2" fillId="3" borderId="0" xfId="0" applyFont="1" applyFill="1"/>
    <xf numFmtId="0" fontId="1" fillId="0" borderId="0" xfId="0" applyFont="1"/>
    <xf numFmtId="0" fontId="3" fillId="3" borderId="0" xfId="0" applyFont="1" applyFill="1" applyAlignment="1">
      <alignment horizontal="center" vertical="center" wrapText="1"/>
    </xf>
    <xf numFmtId="0" fontId="1" fillId="3" borderId="0" xfId="0" applyFont="1" applyFill="1"/>
    <xf numFmtId="0" fontId="1" fillId="5" borderId="0" xfId="0" applyFont="1" applyFill="1"/>
    <xf numFmtId="0" fontId="4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center"/>
    </xf>
    <xf numFmtId="14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9" fillId="0" borderId="6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2" fontId="3" fillId="4" borderId="0" xfId="0" applyNumberFormat="1" applyFont="1" applyFill="1"/>
    <xf numFmtId="4" fontId="3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" fontId="2" fillId="3" borderId="0" xfId="0" applyNumberFormat="1" applyFont="1" applyFill="1"/>
    <xf numFmtId="4" fontId="7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4" fontId="7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4" fontId="1" fillId="0" borderId="0" xfId="0" applyNumberFormat="1" applyFont="1"/>
    <xf numFmtId="0" fontId="4" fillId="3" borderId="3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4" fontId="6" fillId="2" borderId="4" xfId="0" applyNumberFormat="1" applyFont="1" applyFill="1" applyBorder="1" applyAlignment="1">
      <alignment horizontal="center" vertical="center" wrapText="1"/>
    </xf>
    <xf numFmtId="4" fontId="6" fillId="2" borderId="5" xfId="0" applyNumberFormat="1" applyFont="1" applyFill="1" applyBorder="1" applyAlignment="1">
      <alignment horizontal="center" vertical="center" wrapText="1"/>
    </xf>
    <xf numFmtId="4" fontId="6" fillId="2" borderId="6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4"/>
  <sheetViews>
    <sheetView tabSelected="1" view="pageBreakPreview" zoomScale="115" zoomScaleNormal="100" zoomScaleSheetLayoutView="115" workbookViewId="0">
      <selection activeCell="C8" sqref="C8"/>
    </sheetView>
  </sheetViews>
  <sheetFormatPr defaultRowHeight="12.75" x14ac:dyDescent="0.25"/>
  <cols>
    <col min="1" max="1" width="25.85546875" style="13" customWidth="1"/>
    <col min="2" max="2" width="44.28515625" style="15" customWidth="1"/>
    <col min="3" max="3" width="25.140625" style="15" customWidth="1"/>
    <col min="4" max="4" width="14.140625" style="12" customWidth="1"/>
    <col min="5" max="5" width="12.85546875" style="15" customWidth="1"/>
    <col min="6" max="6" width="12.7109375" style="13" customWidth="1"/>
    <col min="7" max="7" width="15" style="43" customWidth="1"/>
    <col min="8" max="8" width="13.28515625" style="13" customWidth="1"/>
    <col min="9" max="9" width="12.28515625" style="13" customWidth="1"/>
    <col min="10" max="10" width="12.5703125" style="13" customWidth="1"/>
    <col min="11" max="11" width="26.42578125" style="50" customWidth="1"/>
    <col min="12" max="16384" width="9.140625" style="13"/>
  </cols>
  <sheetData>
    <row r="1" spans="1:11" ht="38.25" customHeight="1" x14ac:dyDescent="0.2">
      <c r="A1" s="73" t="s">
        <v>22</v>
      </c>
      <c r="B1" s="74"/>
      <c r="C1" s="74"/>
      <c r="D1" s="74"/>
      <c r="E1" s="74"/>
      <c r="F1" s="74"/>
      <c r="G1" s="74"/>
      <c r="H1" s="74"/>
      <c r="I1" s="74"/>
      <c r="J1" s="74"/>
      <c r="K1" s="74"/>
    </row>
    <row r="2" spans="1:11" ht="51" customHeight="1" x14ac:dyDescent="0.2">
      <c r="A2" s="75" t="s">
        <v>292</v>
      </c>
      <c r="B2" s="76"/>
      <c r="C2" s="76"/>
      <c r="D2" s="76"/>
      <c r="E2" s="76"/>
      <c r="F2" s="76"/>
      <c r="G2" s="76"/>
      <c r="H2" s="76"/>
      <c r="I2" s="76"/>
      <c r="J2" s="76"/>
      <c r="K2" s="76"/>
    </row>
    <row r="3" spans="1:11" ht="38.25" customHeight="1" x14ac:dyDescent="0.2">
      <c r="A3" s="72" t="s">
        <v>0</v>
      </c>
      <c r="B3" s="72" t="s">
        <v>1</v>
      </c>
      <c r="C3" s="72" t="s">
        <v>2</v>
      </c>
      <c r="D3" s="77" t="s">
        <v>3</v>
      </c>
      <c r="E3" s="77"/>
      <c r="F3" s="77"/>
      <c r="G3" s="72" t="s">
        <v>4</v>
      </c>
      <c r="H3" s="72"/>
      <c r="I3" s="72"/>
      <c r="J3" s="72" t="s">
        <v>5</v>
      </c>
      <c r="K3" s="72" t="s">
        <v>6</v>
      </c>
    </row>
    <row r="4" spans="1:11" ht="45" customHeight="1" x14ac:dyDescent="0.2">
      <c r="A4" s="72"/>
      <c r="B4" s="72"/>
      <c r="C4" s="72"/>
      <c r="D4" s="1" t="s">
        <v>7</v>
      </c>
      <c r="E4" s="1" t="s">
        <v>8</v>
      </c>
      <c r="F4" s="6" t="s">
        <v>9</v>
      </c>
      <c r="G4" s="41" t="s">
        <v>7</v>
      </c>
      <c r="H4" s="5" t="s">
        <v>8</v>
      </c>
      <c r="I4" s="5" t="s">
        <v>9</v>
      </c>
      <c r="J4" s="72"/>
      <c r="K4" s="72"/>
    </row>
    <row r="5" spans="1:11" ht="45" customHeight="1" x14ac:dyDescent="0.2">
      <c r="A5" s="21" t="s">
        <v>319</v>
      </c>
      <c r="B5" s="4" t="s">
        <v>318</v>
      </c>
      <c r="C5" s="17" t="s">
        <v>40</v>
      </c>
      <c r="D5" s="44">
        <v>742690</v>
      </c>
      <c r="E5" s="18"/>
      <c r="F5" s="3"/>
      <c r="G5" s="44">
        <v>742690</v>
      </c>
      <c r="H5" s="8"/>
      <c r="I5" s="7"/>
      <c r="J5" s="9" t="s">
        <v>44</v>
      </c>
      <c r="K5" s="46"/>
    </row>
    <row r="6" spans="1:11" ht="34.5" customHeight="1" x14ac:dyDescent="0.2">
      <c r="A6" s="21" t="s">
        <v>317</v>
      </c>
      <c r="B6" s="4" t="s">
        <v>34</v>
      </c>
      <c r="C6" s="17" t="s">
        <v>40</v>
      </c>
      <c r="D6" s="10">
        <v>170</v>
      </c>
      <c r="E6" s="18"/>
      <c r="F6" s="3"/>
      <c r="G6" s="44">
        <v>170</v>
      </c>
      <c r="H6" s="8"/>
      <c r="I6" s="7"/>
      <c r="J6" s="9" t="s">
        <v>44</v>
      </c>
      <c r="K6" s="46"/>
    </row>
    <row r="7" spans="1:11" ht="38.25" customHeight="1" x14ac:dyDescent="0.2">
      <c r="A7" s="4" t="s">
        <v>30</v>
      </c>
      <c r="B7" s="20" t="s">
        <v>35</v>
      </c>
      <c r="C7" s="4" t="s">
        <v>41</v>
      </c>
      <c r="D7" s="10">
        <v>18945</v>
      </c>
      <c r="E7" s="18"/>
      <c r="F7" s="3"/>
      <c r="G7" s="44">
        <v>17276.07</v>
      </c>
      <c r="H7" s="8"/>
      <c r="I7" s="7"/>
      <c r="J7" s="9" t="s">
        <v>44</v>
      </c>
      <c r="K7" s="47"/>
    </row>
    <row r="8" spans="1:11" ht="34.5" customHeight="1" x14ac:dyDescent="0.2">
      <c r="A8" s="4" t="s">
        <v>30</v>
      </c>
      <c r="B8" s="4" t="s">
        <v>36</v>
      </c>
      <c r="C8" s="4" t="s">
        <v>41</v>
      </c>
      <c r="D8" s="10">
        <v>2900</v>
      </c>
      <c r="E8" s="18"/>
      <c r="F8" s="3"/>
      <c r="G8" s="44">
        <v>1275.21</v>
      </c>
      <c r="H8" s="8"/>
      <c r="I8" s="7"/>
      <c r="J8" s="9" t="s">
        <v>44</v>
      </c>
      <c r="K8" s="47"/>
    </row>
    <row r="9" spans="1:11" ht="51" customHeight="1" x14ac:dyDescent="0.2">
      <c r="A9" s="4" t="s">
        <v>13</v>
      </c>
      <c r="B9" s="14" t="s">
        <v>14</v>
      </c>
      <c r="C9" s="4" t="s">
        <v>40</v>
      </c>
      <c r="D9" s="10">
        <v>0.54</v>
      </c>
      <c r="E9" s="18"/>
      <c r="F9" s="3"/>
      <c r="G9" s="44">
        <v>0.54</v>
      </c>
      <c r="H9" s="8"/>
      <c r="I9" s="7"/>
      <c r="J9" s="9" t="s">
        <v>44</v>
      </c>
      <c r="K9" s="48"/>
    </row>
    <row r="10" spans="1:11" ht="78" customHeight="1" x14ac:dyDescent="0.2">
      <c r="A10" s="4" t="s">
        <v>11</v>
      </c>
      <c r="B10" s="4" t="s">
        <v>15</v>
      </c>
      <c r="C10" s="4" t="s">
        <v>40</v>
      </c>
      <c r="D10" s="24">
        <v>460.41</v>
      </c>
      <c r="E10" s="18"/>
      <c r="F10" s="3"/>
      <c r="G10" s="44">
        <v>460.41</v>
      </c>
      <c r="H10" s="8"/>
      <c r="I10" s="7"/>
      <c r="J10" s="9" t="s">
        <v>44</v>
      </c>
      <c r="K10" s="46"/>
    </row>
    <row r="11" spans="1:11" ht="45.75" customHeight="1" x14ac:dyDescent="0.2">
      <c r="A11" s="4" t="s">
        <v>31</v>
      </c>
      <c r="B11" s="4" t="s">
        <v>38</v>
      </c>
      <c r="C11" s="4" t="s">
        <v>40</v>
      </c>
      <c r="D11" s="24">
        <v>848</v>
      </c>
      <c r="E11" s="18"/>
      <c r="F11" s="3"/>
      <c r="G11" s="44">
        <v>848</v>
      </c>
      <c r="H11" s="8"/>
      <c r="I11" s="7"/>
      <c r="J11" s="9" t="s">
        <v>44</v>
      </c>
      <c r="K11" s="48"/>
    </row>
    <row r="12" spans="1:11" ht="40.5" customHeight="1" x14ac:dyDescent="0.2">
      <c r="A12" s="4" t="s">
        <v>18</v>
      </c>
      <c r="B12" s="22" t="s">
        <v>19</v>
      </c>
      <c r="C12" s="4" t="s">
        <v>41</v>
      </c>
      <c r="D12" s="10">
        <v>6050.83</v>
      </c>
      <c r="E12" s="18"/>
      <c r="F12" s="3"/>
      <c r="G12" s="44">
        <v>6050.83</v>
      </c>
      <c r="H12" s="8"/>
      <c r="I12" s="7"/>
      <c r="J12" s="9" t="s">
        <v>44</v>
      </c>
      <c r="K12" s="49"/>
    </row>
    <row r="13" spans="1:11" s="16" customFormat="1" ht="50.25" customHeight="1" x14ac:dyDescent="0.2">
      <c r="A13" s="4" t="s">
        <v>46</v>
      </c>
      <c r="B13" s="4" t="s">
        <v>45</v>
      </c>
      <c r="C13" s="4" t="s">
        <v>40</v>
      </c>
      <c r="D13" s="10">
        <v>205388.78</v>
      </c>
      <c r="E13" s="23"/>
      <c r="F13" s="3"/>
      <c r="G13" s="44">
        <v>205388.78</v>
      </c>
      <c r="H13" s="8"/>
      <c r="I13" s="7"/>
      <c r="J13" s="9" t="s">
        <v>44</v>
      </c>
      <c r="K13" s="48"/>
    </row>
    <row r="14" spans="1:11" s="16" customFormat="1" ht="25.5" x14ac:dyDescent="0.2">
      <c r="A14" s="18" t="s">
        <v>12</v>
      </c>
      <c r="B14" s="18" t="s">
        <v>33</v>
      </c>
      <c r="C14" s="18" t="s">
        <v>43</v>
      </c>
      <c r="D14" s="10">
        <v>17640</v>
      </c>
      <c r="E14" s="18"/>
      <c r="F14" s="3"/>
      <c r="G14" s="44">
        <f>7350+1470+1470+1470+1470+1470+1470+1470</f>
        <v>17640</v>
      </c>
      <c r="H14" s="8"/>
      <c r="I14" s="7"/>
      <c r="J14" s="9" t="s">
        <v>44</v>
      </c>
      <c r="K14" s="45"/>
    </row>
    <row r="15" spans="1:11" s="16" customFormat="1" ht="25.5" x14ac:dyDescent="0.2">
      <c r="A15" s="19" t="s">
        <v>27</v>
      </c>
      <c r="B15" s="19" t="s">
        <v>60</v>
      </c>
      <c r="C15" s="18" t="s">
        <v>42</v>
      </c>
      <c r="D15" s="10">
        <v>498.4</v>
      </c>
      <c r="E15" s="18"/>
      <c r="F15" s="3"/>
      <c r="G15" s="44">
        <v>277.2</v>
      </c>
      <c r="H15" s="8"/>
      <c r="I15" s="7"/>
      <c r="J15" s="9" t="s">
        <v>44</v>
      </c>
      <c r="K15" s="45"/>
    </row>
    <row r="16" spans="1:11" s="16" customFormat="1" ht="22.5" x14ac:dyDescent="0.2">
      <c r="A16" s="18" t="s">
        <v>11</v>
      </c>
      <c r="B16" s="18" t="s">
        <v>37</v>
      </c>
      <c r="C16" s="18" t="s">
        <v>42</v>
      </c>
      <c r="D16" s="10">
        <v>6120</v>
      </c>
      <c r="E16" s="18"/>
      <c r="F16" s="3"/>
      <c r="G16" s="44">
        <f>5100+510+510</f>
        <v>6120</v>
      </c>
      <c r="H16" s="8"/>
      <c r="I16" s="7"/>
      <c r="J16" s="9" t="s">
        <v>44</v>
      </c>
      <c r="K16" s="45"/>
    </row>
    <row r="17" spans="1:11" s="16" customFormat="1" ht="38.25" x14ac:dyDescent="0.2">
      <c r="A17" s="18" t="s">
        <v>198</v>
      </c>
      <c r="B17" s="18" t="s">
        <v>61</v>
      </c>
      <c r="C17" s="18" t="s">
        <v>42</v>
      </c>
      <c r="D17" s="10">
        <v>1210.5</v>
      </c>
      <c r="E17" s="18"/>
      <c r="F17" s="3"/>
      <c r="G17" s="44">
        <f>408.5+802</f>
        <v>1210.5</v>
      </c>
      <c r="H17" s="8"/>
      <c r="I17" s="7"/>
      <c r="J17" s="9" t="s">
        <v>44</v>
      </c>
      <c r="K17" s="45"/>
    </row>
    <row r="18" spans="1:11" s="16" customFormat="1" ht="22.5" x14ac:dyDescent="0.2">
      <c r="A18" s="18" t="s">
        <v>24</v>
      </c>
      <c r="B18" s="18" t="s">
        <v>62</v>
      </c>
      <c r="C18" s="18" t="s">
        <v>42</v>
      </c>
      <c r="D18" s="10">
        <v>1925</v>
      </c>
      <c r="E18" s="18"/>
      <c r="F18" s="3"/>
      <c r="G18" s="44">
        <f>428.4+112+28+28+960+56+28+28</f>
        <v>1668.4</v>
      </c>
      <c r="H18" s="8"/>
      <c r="I18" s="7"/>
      <c r="J18" s="9" t="s">
        <v>44</v>
      </c>
      <c r="K18" s="45"/>
    </row>
    <row r="19" spans="1:11" s="16" customFormat="1" ht="22.5" x14ac:dyDescent="0.2">
      <c r="A19" s="18" t="s">
        <v>213</v>
      </c>
      <c r="B19" s="18" t="s">
        <v>63</v>
      </c>
      <c r="C19" s="18" t="s">
        <v>42</v>
      </c>
      <c r="D19" s="10">
        <v>26400</v>
      </c>
      <c r="E19" s="18"/>
      <c r="F19" s="3"/>
      <c r="G19" s="44">
        <f>11000+2200+2200+2200+2200+2200+2200+2200</f>
        <v>26400</v>
      </c>
      <c r="H19" s="8"/>
      <c r="I19" s="7"/>
      <c r="J19" s="9" t="s">
        <v>44</v>
      </c>
      <c r="K19" s="45"/>
    </row>
    <row r="20" spans="1:11" s="16" customFormat="1" ht="22.5" x14ac:dyDescent="0.2">
      <c r="A20" s="26" t="s">
        <v>29</v>
      </c>
      <c r="B20" s="18" t="s">
        <v>64</v>
      </c>
      <c r="C20" s="18" t="s">
        <v>40</v>
      </c>
      <c r="D20" s="10">
        <v>1700</v>
      </c>
      <c r="E20" s="18"/>
      <c r="F20" s="3"/>
      <c r="G20" s="44">
        <f>700+180</f>
        <v>880</v>
      </c>
      <c r="H20" s="8"/>
      <c r="I20" s="7"/>
      <c r="J20" s="9" t="s">
        <v>44</v>
      </c>
      <c r="K20" s="45"/>
    </row>
    <row r="21" spans="1:11" s="16" customFormat="1" ht="25.5" x14ac:dyDescent="0.2">
      <c r="A21" s="26" t="s">
        <v>18</v>
      </c>
      <c r="B21" s="28" t="s">
        <v>65</v>
      </c>
      <c r="C21" s="18" t="s">
        <v>40</v>
      </c>
      <c r="D21" s="10">
        <v>720</v>
      </c>
      <c r="E21" s="18"/>
      <c r="F21" s="3"/>
      <c r="G21" s="44">
        <f>300+60+60+60+60+60+60+60</f>
        <v>720</v>
      </c>
      <c r="H21" s="8"/>
      <c r="I21" s="7"/>
      <c r="J21" s="9" t="s">
        <v>44</v>
      </c>
      <c r="K21" s="45"/>
    </row>
    <row r="22" spans="1:11" s="16" customFormat="1" ht="22.5" x14ac:dyDescent="0.2">
      <c r="A22" s="26" t="s">
        <v>17</v>
      </c>
      <c r="B22" s="28" t="s">
        <v>89</v>
      </c>
      <c r="C22" s="18" t="s">
        <v>40</v>
      </c>
      <c r="D22" s="10">
        <v>1806.8</v>
      </c>
      <c r="E22" s="18"/>
      <c r="F22" s="3"/>
      <c r="G22" s="44">
        <f>654.7+130.1+144.3+123.1+129.8+140.4+132.2+142.7</f>
        <v>1597.3000000000002</v>
      </c>
      <c r="H22" s="8"/>
      <c r="I22" s="7"/>
      <c r="J22" s="9" t="s">
        <v>44</v>
      </c>
      <c r="K22" s="45"/>
    </row>
    <row r="23" spans="1:11" s="16" customFormat="1" ht="39" customHeight="1" x14ac:dyDescent="0.2">
      <c r="A23" s="18" t="s">
        <v>214</v>
      </c>
      <c r="B23" s="28" t="s">
        <v>66</v>
      </c>
      <c r="C23" s="18" t="s">
        <v>40</v>
      </c>
      <c r="D23" s="10">
        <v>106680</v>
      </c>
      <c r="E23" s="18"/>
      <c r="F23" s="3"/>
      <c r="G23" s="44">
        <f>44450+8290+600+8290+600+8290+600+8290+600+8290+600+8290+600+8290+600</f>
        <v>106680</v>
      </c>
      <c r="H23" s="8"/>
      <c r="I23" s="7"/>
      <c r="J23" s="9" t="s">
        <v>44</v>
      </c>
      <c r="K23" s="45"/>
    </row>
    <row r="24" spans="1:11" s="16" customFormat="1" ht="38.25" x14ac:dyDescent="0.2">
      <c r="A24" s="18" t="s">
        <v>50</v>
      </c>
      <c r="B24" s="29" t="s">
        <v>215</v>
      </c>
      <c r="C24" s="18" t="s">
        <v>40</v>
      </c>
      <c r="D24" s="10">
        <v>2000</v>
      </c>
      <c r="E24" s="18"/>
      <c r="F24" s="3"/>
      <c r="G24" s="44">
        <f>780+660+420</f>
        <v>1860</v>
      </c>
      <c r="H24" s="8"/>
      <c r="I24" s="7"/>
      <c r="J24" s="9" t="s">
        <v>44</v>
      </c>
      <c r="K24" s="45"/>
    </row>
    <row r="25" spans="1:11" s="16" customFormat="1" ht="34.5" customHeight="1" x14ac:dyDescent="0.2">
      <c r="A25" s="18" t="s">
        <v>20</v>
      </c>
      <c r="B25" s="18" t="s">
        <v>67</v>
      </c>
      <c r="C25" s="18" t="s">
        <v>40</v>
      </c>
      <c r="D25" s="10">
        <v>100</v>
      </c>
      <c r="E25" s="18"/>
      <c r="F25" s="3"/>
      <c r="G25" s="44">
        <f>15+5+5+10+5</f>
        <v>40</v>
      </c>
      <c r="H25" s="8"/>
      <c r="I25" s="7"/>
      <c r="J25" s="9" t="s">
        <v>44</v>
      </c>
      <c r="K25" s="45"/>
    </row>
    <row r="26" spans="1:11" s="16" customFormat="1" ht="34.5" customHeight="1" x14ac:dyDescent="0.2">
      <c r="A26" s="18" t="s">
        <v>51</v>
      </c>
      <c r="B26" s="18" t="s">
        <v>216</v>
      </c>
      <c r="C26" s="18" t="s">
        <v>84</v>
      </c>
      <c r="D26" s="44">
        <v>202713.2</v>
      </c>
      <c r="E26" s="18"/>
      <c r="F26" s="62"/>
      <c r="G26" s="44">
        <f>79150.01+852+19447.16+687+19293.39+651+18197.6+1120+19563.85+1120+21553.17+20517.26+560</f>
        <v>202712.44</v>
      </c>
      <c r="H26" s="8"/>
      <c r="I26" s="7"/>
      <c r="J26" s="9" t="s">
        <v>44</v>
      </c>
      <c r="K26" s="45"/>
    </row>
    <row r="27" spans="1:11" s="16" customFormat="1" ht="42" customHeight="1" x14ac:dyDescent="0.2">
      <c r="A27" s="18" t="s">
        <v>51</v>
      </c>
      <c r="B27" s="18" t="s">
        <v>217</v>
      </c>
      <c r="C27" s="18" t="s">
        <v>84</v>
      </c>
      <c r="D27" s="44">
        <v>12094.79</v>
      </c>
      <c r="E27" s="18"/>
      <c r="F27" s="3"/>
      <c r="G27" s="44">
        <f>5260.72+823.37+504.69+1034.5+364.5+1169.61+364.5+1532.8+1037.59</f>
        <v>12092.279999999999</v>
      </c>
      <c r="H27" s="8"/>
      <c r="I27" s="7"/>
      <c r="J27" s="9" t="s">
        <v>44</v>
      </c>
      <c r="K27" s="45"/>
    </row>
    <row r="28" spans="1:11" s="16" customFormat="1" ht="76.5" x14ac:dyDescent="0.2">
      <c r="A28" s="26" t="s">
        <v>11</v>
      </c>
      <c r="B28" s="27" t="s">
        <v>68</v>
      </c>
      <c r="C28" s="26" t="s">
        <v>40</v>
      </c>
      <c r="D28" s="10">
        <v>4790</v>
      </c>
      <c r="E28" s="18"/>
      <c r="F28" s="3"/>
      <c r="G28" s="44">
        <f>2271.67+421.11+451.78+328.52+520.03+385.43+410.64</f>
        <v>4789.1800000000012</v>
      </c>
      <c r="H28" s="8"/>
      <c r="I28" s="7"/>
      <c r="J28" s="9" t="s">
        <v>44</v>
      </c>
      <c r="K28" s="45"/>
    </row>
    <row r="29" spans="1:11" s="16" customFormat="1" ht="25.5" x14ac:dyDescent="0.2">
      <c r="A29" s="18" t="s">
        <v>52</v>
      </c>
      <c r="B29" s="18" t="s">
        <v>32</v>
      </c>
      <c r="C29" s="18" t="s">
        <v>42</v>
      </c>
      <c r="D29" s="10">
        <v>2000</v>
      </c>
      <c r="E29" s="18"/>
      <c r="F29" s="3"/>
      <c r="G29" s="44">
        <f>1188+630</f>
        <v>1818</v>
      </c>
      <c r="H29" s="8"/>
      <c r="I29" s="7"/>
      <c r="J29" s="9" t="s">
        <v>44</v>
      </c>
      <c r="K29" s="45"/>
    </row>
    <row r="30" spans="1:11" s="16" customFormat="1" ht="34.5" customHeight="1" x14ac:dyDescent="0.2">
      <c r="A30" s="18" t="s">
        <v>218</v>
      </c>
      <c r="B30" s="18" t="s">
        <v>69</v>
      </c>
      <c r="C30" s="18" t="s">
        <v>42</v>
      </c>
      <c r="D30" s="10">
        <v>15503.4</v>
      </c>
      <c r="E30" s="18"/>
      <c r="F30" s="3"/>
      <c r="G30" s="44">
        <f>6459.75+1291.95+1291.95+1291.95+1291.95+1291.95+1291.95+1291.95</f>
        <v>15503.400000000003</v>
      </c>
      <c r="H30" s="8"/>
      <c r="I30" s="7"/>
      <c r="J30" s="9" t="s">
        <v>44</v>
      </c>
      <c r="K30" s="45"/>
    </row>
    <row r="31" spans="1:11" s="16" customFormat="1" ht="34.5" customHeight="1" x14ac:dyDescent="0.2">
      <c r="A31" s="18" t="s">
        <v>28</v>
      </c>
      <c r="B31" s="27" t="s">
        <v>70</v>
      </c>
      <c r="C31" s="18" t="s">
        <v>85</v>
      </c>
      <c r="D31" s="10">
        <v>5105.8599999999997</v>
      </c>
      <c r="E31" s="18"/>
      <c r="F31" s="3"/>
      <c r="G31" s="44">
        <v>4703.0200000000004</v>
      </c>
      <c r="H31" s="8"/>
      <c r="I31" s="7"/>
      <c r="J31" s="9" t="s">
        <v>44</v>
      </c>
      <c r="K31" s="45"/>
    </row>
    <row r="32" spans="1:11" s="16" customFormat="1" ht="63.75" x14ac:dyDescent="0.2">
      <c r="A32" s="20" t="s">
        <v>53</v>
      </c>
      <c r="B32" s="4" t="s">
        <v>71</v>
      </c>
      <c r="C32" s="18" t="s">
        <v>40</v>
      </c>
      <c r="D32" s="10">
        <v>11195</v>
      </c>
      <c r="E32" s="18"/>
      <c r="F32" s="3"/>
      <c r="G32" s="44">
        <v>11195</v>
      </c>
      <c r="H32" s="8"/>
      <c r="I32" s="7"/>
      <c r="J32" s="9" t="s">
        <v>44</v>
      </c>
      <c r="K32" s="45"/>
    </row>
    <row r="33" spans="1:11" s="16" customFormat="1" ht="42.75" customHeight="1" x14ac:dyDescent="0.2">
      <c r="A33" s="18" t="s">
        <v>13</v>
      </c>
      <c r="B33" s="18" t="s">
        <v>72</v>
      </c>
      <c r="C33" s="30" t="s">
        <v>86</v>
      </c>
      <c r="D33" s="10">
        <v>7350</v>
      </c>
      <c r="E33" s="18"/>
      <c r="F33" s="3"/>
      <c r="G33" s="44">
        <f>2848.02+568.16+566.64+570.8+579.54+581.49+569.79+566.51</f>
        <v>6850.95</v>
      </c>
      <c r="H33" s="8"/>
      <c r="I33" s="7"/>
      <c r="J33" s="9" t="s">
        <v>44</v>
      </c>
      <c r="K33" s="45"/>
    </row>
    <row r="34" spans="1:11" s="16" customFormat="1" ht="45.75" customHeight="1" x14ac:dyDescent="0.2">
      <c r="A34" s="18" t="s">
        <v>54</v>
      </c>
      <c r="B34" s="27" t="s">
        <v>73</v>
      </c>
      <c r="C34" s="18" t="s">
        <v>87</v>
      </c>
      <c r="D34" s="10">
        <v>7083.9</v>
      </c>
      <c r="E34" s="18"/>
      <c r="F34" s="3"/>
      <c r="G34" s="44">
        <v>7083.9</v>
      </c>
      <c r="H34" s="8"/>
      <c r="I34" s="7"/>
      <c r="J34" s="9" t="s">
        <v>44</v>
      </c>
      <c r="K34" s="45"/>
    </row>
    <row r="35" spans="1:11" s="16" customFormat="1" ht="44.25" customHeight="1" x14ac:dyDescent="0.2">
      <c r="A35" s="18" t="s">
        <v>197</v>
      </c>
      <c r="B35" s="4" t="s">
        <v>199</v>
      </c>
      <c r="C35" s="18" t="s">
        <v>88</v>
      </c>
      <c r="D35" s="10">
        <v>12100</v>
      </c>
      <c r="E35" s="18"/>
      <c r="F35" s="3"/>
      <c r="G35" s="44">
        <v>11968</v>
      </c>
      <c r="H35" s="8"/>
      <c r="I35" s="7"/>
      <c r="J35" s="9" t="s">
        <v>44</v>
      </c>
      <c r="K35" s="45"/>
    </row>
    <row r="36" spans="1:11" s="16" customFormat="1" ht="33" customHeight="1" x14ac:dyDescent="0.2">
      <c r="A36" s="18" t="s">
        <v>16</v>
      </c>
      <c r="B36" s="18" t="s">
        <v>219</v>
      </c>
      <c r="C36" s="18" t="s">
        <v>10</v>
      </c>
      <c r="D36" s="44">
        <v>9848</v>
      </c>
      <c r="E36" s="18"/>
      <c r="F36" s="3"/>
      <c r="G36" s="44">
        <f>4408+920+920+888+904+904+904</f>
        <v>9848</v>
      </c>
      <c r="H36" s="8"/>
      <c r="I36" s="7"/>
      <c r="J36" s="9" t="s">
        <v>44</v>
      </c>
      <c r="K36" s="45"/>
    </row>
    <row r="37" spans="1:11" s="16" customFormat="1" ht="27.75" customHeight="1" x14ac:dyDescent="0.2">
      <c r="A37" s="4" t="s">
        <v>55</v>
      </c>
      <c r="B37" s="18" t="s">
        <v>74</v>
      </c>
      <c r="C37" s="18" t="s">
        <v>42</v>
      </c>
      <c r="D37" s="10">
        <v>2175</v>
      </c>
      <c r="E37" s="18"/>
      <c r="F37" s="3"/>
      <c r="G37" s="44">
        <v>2175</v>
      </c>
      <c r="H37" s="8"/>
      <c r="I37" s="7"/>
      <c r="J37" s="9" t="s">
        <v>44</v>
      </c>
      <c r="K37" s="45"/>
    </row>
    <row r="38" spans="1:11" s="16" customFormat="1" ht="27.75" customHeight="1" x14ac:dyDescent="0.2">
      <c r="A38" s="4" t="s">
        <v>47</v>
      </c>
      <c r="B38" s="4" t="s">
        <v>75</v>
      </c>
      <c r="C38" s="18" t="s">
        <v>40</v>
      </c>
      <c r="D38" s="10">
        <v>1550</v>
      </c>
      <c r="E38" s="18"/>
      <c r="F38" s="3"/>
      <c r="G38" s="44">
        <v>1550</v>
      </c>
      <c r="H38" s="8"/>
      <c r="I38" s="7"/>
      <c r="J38" s="9" t="s">
        <v>44</v>
      </c>
      <c r="K38" s="45"/>
    </row>
    <row r="39" spans="1:11" s="16" customFormat="1" ht="51" x14ac:dyDescent="0.2">
      <c r="A39" s="4" t="s">
        <v>56</v>
      </c>
      <c r="B39" s="4" t="s">
        <v>76</v>
      </c>
      <c r="C39" s="18" t="s">
        <v>136</v>
      </c>
      <c r="D39" s="10">
        <v>39589</v>
      </c>
      <c r="E39" s="18"/>
      <c r="F39" s="3"/>
      <c r="G39" s="44">
        <f>13855+3665+2257+5275+3517+2257+4876+2917</f>
        <v>38619</v>
      </c>
      <c r="H39" s="8"/>
      <c r="I39" s="7"/>
      <c r="J39" s="9" t="s">
        <v>44</v>
      </c>
      <c r="K39" s="45"/>
    </row>
    <row r="40" spans="1:11" s="16" customFormat="1" ht="42.75" customHeight="1" x14ac:dyDescent="0.2">
      <c r="A40" s="4" t="s">
        <v>57</v>
      </c>
      <c r="B40" s="4" t="s">
        <v>77</v>
      </c>
      <c r="C40" s="18" t="s">
        <v>40</v>
      </c>
      <c r="D40" s="10">
        <v>98</v>
      </c>
      <c r="E40" s="18"/>
      <c r="F40" s="3"/>
      <c r="G40" s="44">
        <v>98</v>
      </c>
      <c r="H40" s="8"/>
      <c r="I40" s="7"/>
      <c r="J40" s="9" t="s">
        <v>44</v>
      </c>
      <c r="K40" s="45"/>
    </row>
    <row r="41" spans="1:11" s="16" customFormat="1" ht="42.75" customHeight="1" x14ac:dyDescent="0.2">
      <c r="A41" s="18" t="s">
        <v>54</v>
      </c>
      <c r="B41" s="27" t="s">
        <v>73</v>
      </c>
      <c r="C41" s="18" t="s">
        <v>42</v>
      </c>
      <c r="D41" s="10">
        <v>155254.79999999999</v>
      </c>
      <c r="E41" s="18"/>
      <c r="F41" s="3"/>
      <c r="G41" s="44">
        <f>59154.8+13500+13500+13500+13500+13500+13500+13500</f>
        <v>153654.79999999999</v>
      </c>
      <c r="H41" s="8"/>
      <c r="I41" s="7"/>
      <c r="J41" s="9" t="s">
        <v>44</v>
      </c>
      <c r="K41" s="45"/>
    </row>
    <row r="42" spans="1:11" s="16" customFormat="1" ht="42.75" customHeight="1" x14ac:dyDescent="0.2">
      <c r="A42" s="4" t="s">
        <v>58</v>
      </c>
      <c r="B42" s="4" t="s">
        <v>78</v>
      </c>
      <c r="C42" s="18" t="s">
        <v>40</v>
      </c>
      <c r="D42" s="10">
        <v>5308.6</v>
      </c>
      <c r="E42" s="18"/>
      <c r="F42" s="3"/>
      <c r="G42" s="44">
        <f>2870.2+812.8+558.8+736.6</f>
        <v>4978.4000000000005</v>
      </c>
      <c r="H42" s="8"/>
      <c r="I42" s="7"/>
      <c r="J42" s="9" t="s">
        <v>44</v>
      </c>
      <c r="K42" s="45"/>
    </row>
    <row r="43" spans="1:11" s="16" customFormat="1" ht="42.75" customHeight="1" x14ac:dyDescent="0.2">
      <c r="A43" s="4" t="s">
        <v>26</v>
      </c>
      <c r="B43" s="4" t="s">
        <v>79</v>
      </c>
      <c r="C43" s="18" t="s">
        <v>40</v>
      </c>
      <c r="D43" s="10">
        <v>1120</v>
      </c>
      <c r="E43" s="18"/>
      <c r="F43" s="3"/>
      <c r="G43" s="44">
        <f>537.6+336+246.4</f>
        <v>1120</v>
      </c>
      <c r="H43" s="8"/>
      <c r="I43" s="7"/>
      <c r="J43" s="9" t="s">
        <v>44</v>
      </c>
      <c r="K43" s="45"/>
    </row>
    <row r="44" spans="1:11" s="16" customFormat="1" ht="42.75" customHeight="1" x14ac:dyDescent="0.2">
      <c r="A44" s="25" t="s">
        <v>18</v>
      </c>
      <c r="B44" s="4" t="s">
        <v>80</v>
      </c>
      <c r="C44" s="4" t="s">
        <v>84</v>
      </c>
      <c r="D44" s="44">
        <v>4993.22</v>
      </c>
      <c r="E44" s="4"/>
      <c r="F44" s="3"/>
      <c r="G44" s="44">
        <v>4993.2199999999993</v>
      </c>
      <c r="H44" s="8"/>
      <c r="I44" s="7"/>
      <c r="J44" s="9" t="s">
        <v>44</v>
      </c>
      <c r="K44" s="45"/>
    </row>
    <row r="45" spans="1:11" s="16" customFormat="1" ht="42.75" customHeight="1" x14ac:dyDescent="0.2">
      <c r="A45" s="18" t="s">
        <v>25</v>
      </c>
      <c r="B45" s="4" t="s">
        <v>81</v>
      </c>
      <c r="C45" s="18" t="s">
        <v>40</v>
      </c>
      <c r="D45" s="10">
        <v>3027.6</v>
      </c>
      <c r="E45" s="4"/>
      <c r="F45" s="3"/>
      <c r="G45" s="44">
        <f>1557+360+540+570.6</f>
        <v>3027.6</v>
      </c>
      <c r="H45" s="8"/>
      <c r="I45" s="7"/>
      <c r="J45" s="9" t="s">
        <v>44</v>
      </c>
      <c r="K45" s="45"/>
    </row>
    <row r="46" spans="1:11" s="16" customFormat="1" ht="42.75" customHeight="1" x14ac:dyDescent="0.2">
      <c r="A46" s="4" t="s">
        <v>59</v>
      </c>
      <c r="B46" s="4" t="s">
        <v>82</v>
      </c>
      <c r="C46" s="18" t="s">
        <v>40</v>
      </c>
      <c r="D46" s="10">
        <v>39</v>
      </c>
      <c r="E46" s="33"/>
      <c r="F46" s="3"/>
      <c r="G46" s="44">
        <v>39</v>
      </c>
      <c r="H46" s="8"/>
      <c r="I46" s="7"/>
      <c r="J46" s="9" t="s">
        <v>44</v>
      </c>
      <c r="K46" s="45"/>
    </row>
    <row r="47" spans="1:11" s="16" customFormat="1" ht="42.75" customHeight="1" x14ac:dyDescent="0.2">
      <c r="A47" s="4" t="s">
        <v>316</v>
      </c>
      <c r="B47" s="18" t="s">
        <v>104</v>
      </c>
      <c r="C47" s="18" t="s">
        <v>40</v>
      </c>
      <c r="D47" s="31">
        <v>1750</v>
      </c>
      <c r="E47" s="4"/>
      <c r="F47" s="3"/>
      <c r="G47" s="44">
        <f>630+105+105+175+105+140+105+140+245</f>
        <v>1750</v>
      </c>
      <c r="H47" s="8"/>
      <c r="I47" s="7"/>
      <c r="J47" s="9" t="s">
        <v>44</v>
      </c>
      <c r="K47" s="45"/>
    </row>
    <row r="48" spans="1:11" s="16" customFormat="1" ht="42.75" customHeight="1" x14ac:dyDescent="0.2">
      <c r="A48" s="18" t="s">
        <v>90</v>
      </c>
      <c r="B48" s="18" t="s">
        <v>105</v>
      </c>
      <c r="C48" s="4" t="s">
        <v>40</v>
      </c>
      <c r="D48" s="19">
        <v>2480</v>
      </c>
      <c r="E48" s="33"/>
      <c r="F48" s="3"/>
      <c r="G48" s="44">
        <f>1190.4+744+545.6</f>
        <v>2480</v>
      </c>
      <c r="H48" s="8"/>
      <c r="I48" s="7"/>
      <c r="J48" s="9" t="s">
        <v>44</v>
      </c>
      <c r="K48" s="45"/>
    </row>
    <row r="49" spans="1:11" s="16" customFormat="1" ht="42.75" customHeight="1" x14ac:dyDescent="0.2">
      <c r="A49" s="18" t="s">
        <v>91</v>
      </c>
      <c r="B49" s="18" t="s">
        <v>106</v>
      </c>
      <c r="C49" s="18" t="s">
        <v>41</v>
      </c>
      <c r="D49" s="19">
        <v>3852.7</v>
      </c>
      <c r="E49" s="18"/>
      <c r="F49" s="3"/>
      <c r="G49" s="44">
        <f>1851.5+266+48+614.2+144+329.6+48+416.8+96+26.6+12</f>
        <v>3852.7</v>
      </c>
      <c r="H49" s="8"/>
      <c r="I49" s="7"/>
      <c r="J49" s="9" t="s">
        <v>44</v>
      </c>
      <c r="K49" s="45"/>
    </row>
    <row r="50" spans="1:11" s="16" customFormat="1" ht="42.75" customHeight="1" x14ac:dyDescent="0.2">
      <c r="A50" s="18" t="s">
        <v>92</v>
      </c>
      <c r="B50" s="18" t="s">
        <v>107</v>
      </c>
      <c r="C50" s="18" t="s">
        <v>40</v>
      </c>
      <c r="D50" s="19">
        <v>120</v>
      </c>
      <c r="E50" s="4"/>
      <c r="F50" s="3"/>
      <c r="G50" s="44">
        <v>120</v>
      </c>
      <c r="H50" s="8"/>
      <c r="I50" s="7"/>
      <c r="J50" s="9" t="s">
        <v>44</v>
      </c>
      <c r="K50" s="45"/>
    </row>
    <row r="51" spans="1:11" s="16" customFormat="1" ht="42.75" customHeight="1" x14ac:dyDescent="0.2">
      <c r="A51" s="18" t="s">
        <v>93</v>
      </c>
      <c r="B51" s="18" t="s">
        <v>220</v>
      </c>
      <c r="C51" s="18" t="s">
        <v>40</v>
      </c>
      <c r="D51" s="19">
        <v>11000</v>
      </c>
      <c r="E51" s="33"/>
      <c r="F51" s="3"/>
      <c r="G51" s="44">
        <v>10969.5</v>
      </c>
      <c r="H51" s="8"/>
      <c r="I51" s="7"/>
      <c r="J51" s="9" t="s">
        <v>44</v>
      </c>
      <c r="K51" s="45"/>
    </row>
    <row r="52" spans="1:11" s="16" customFormat="1" ht="42.75" customHeight="1" x14ac:dyDescent="0.2">
      <c r="A52" s="18" t="s">
        <v>94</v>
      </c>
      <c r="B52" s="18" t="s">
        <v>108</v>
      </c>
      <c r="C52" s="18" t="s">
        <v>40</v>
      </c>
      <c r="D52" s="19">
        <v>7937.18</v>
      </c>
      <c r="E52" s="33"/>
      <c r="F52" s="3"/>
      <c r="G52" s="44">
        <v>7937.18</v>
      </c>
      <c r="H52" s="8"/>
      <c r="I52" s="7"/>
      <c r="J52" s="9" t="s">
        <v>44</v>
      </c>
      <c r="K52" s="45"/>
    </row>
    <row r="53" spans="1:11" s="16" customFormat="1" ht="42.75" customHeight="1" x14ac:dyDescent="0.2">
      <c r="A53" s="18" t="s">
        <v>95</v>
      </c>
      <c r="B53" s="18" t="s">
        <v>109</v>
      </c>
      <c r="C53" s="18" t="s">
        <v>42</v>
      </c>
      <c r="D53" s="19">
        <v>29430</v>
      </c>
      <c r="E53" s="33"/>
      <c r="F53" s="3"/>
      <c r="G53" s="44">
        <v>0</v>
      </c>
      <c r="H53" s="8"/>
      <c r="I53" s="7"/>
      <c r="J53" s="9" t="s">
        <v>44</v>
      </c>
      <c r="K53" s="45"/>
    </row>
    <row r="54" spans="1:11" s="16" customFormat="1" ht="42.75" customHeight="1" x14ac:dyDescent="0.2">
      <c r="A54" s="18" t="s">
        <v>197</v>
      </c>
      <c r="B54" s="18" t="s">
        <v>199</v>
      </c>
      <c r="C54" s="18" t="s">
        <v>40</v>
      </c>
      <c r="D54" s="19">
        <v>9596</v>
      </c>
      <c r="E54" s="33"/>
      <c r="F54" s="3"/>
      <c r="G54" s="44">
        <v>9596</v>
      </c>
      <c r="H54" s="8"/>
      <c r="I54" s="7"/>
      <c r="J54" s="9" t="s">
        <v>44</v>
      </c>
      <c r="K54" s="45"/>
    </row>
    <row r="55" spans="1:11" s="16" customFormat="1" ht="42.75" customHeight="1" x14ac:dyDescent="0.2">
      <c r="A55" s="18" t="s">
        <v>96</v>
      </c>
      <c r="B55" s="18" t="s">
        <v>110</v>
      </c>
      <c r="C55" s="18" t="s">
        <v>42</v>
      </c>
      <c r="D55" s="19">
        <v>940</v>
      </c>
      <c r="E55" s="33"/>
      <c r="F55" s="3"/>
      <c r="G55" s="44">
        <v>940</v>
      </c>
      <c r="H55" s="8"/>
      <c r="I55" s="7"/>
      <c r="J55" s="9" t="s">
        <v>44</v>
      </c>
      <c r="K55" s="45"/>
    </row>
    <row r="56" spans="1:11" s="16" customFormat="1" ht="42.75" customHeight="1" x14ac:dyDescent="0.2">
      <c r="A56" s="18" t="s">
        <v>97</v>
      </c>
      <c r="B56" s="18" t="s">
        <v>221</v>
      </c>
      <c r="C56" s="4" t="s">
        <v>40</v>
      </c>
      <c r="D56" s="19">
        <v>3000</v>
      </c>
      <c r="E56" s="33"/>
      <c r="F56" s="3"/>
      <c r="G56" s="44">
        <f>1500+300+300+300+300+300</f>
        <v>3000</v>
      </c>
      <c r="H56" s="8"/>
      <c r="I56" s="7"/>
      <c r="J56" s="9" t="s">
        <v>44</v>
      </c>
      <c r="K56" s="45"/>
    </row>
    <row r="57" spans="1:11" s="16" customFormat="1" ht="64.5" customHeight="1" x14ac:dyDescent="0.2">
      <c r="A57" s="18" t="s">
        <v>98</v>
      </c>
      <c r="B57" s="18" t="s">
        <v>111</v>
      </c>
      <c r="C57" s="4" t="s">
        <v>40</v>
      </c>
      <c r="D57" s="19">
        <v>3000</v>
      </c>
      <c r="E57" s="4"/>
      <c r="F57" s="3"/>
      <c r="G57" s="44">
        <f>950+1699+30+294</f>
        <v>2973</v>
      </c>
      <c r="H57" s="8"/>
      <c r="I57" s="7"/>
      <c r="J57" s="9" t="s">
        <v>44</v>
      </c>
      <c r="K57" s="45"/>
    </row>
    <row r="58" spans="1:11" s="16" customFormat="1" ht="65.25" customHeight="1" x14ac:dyDescent="0.2">
      <c r="A58" s="18" t="s">
        <v>98</v>
      </c>
      <c r="B58" s="18" t="s">
        <v>112</v>
      </c>
      <c r="C58" s="4" t="s">
        <v>40</v>
      </c>
      <c r="D58" s="19">
        <v>112</v>
      </c>
      <c r="E58" s="4"/>
      <c r="F58" s="3"/>
      <c r="G58" s="44">
        <v>112</v>
      </c>
      <c r="H58" s="8"/>
      <c r="I58" s="7"/>
      <c r="J58" s="9" t="s">
        <v>44</v>
      </c>
      <c r="K58" s="45"/>
    </row>
    <row r="59" spans="1:11" s="16" customFormat="1" ht="61.5" customHeight="1" x14ac:dyDescent="0.2">
      <c r="A59" s="18" t="s">
        <v>99</v>
      </c>
      <c r="B59" s="18" t="s">
        <v>111</v>
      </c>
      <c r="C59" s="4" t="s">
        <v>40</v>
      </c>
      <c r="D59" s="19">
        <v>1520</v>
      </c>
      <c r="E59" s="4"/>
      <c r="F59" s="3"/>
      <c r="G59" s="44">
        <f>900+618</f>
        <v>1518</v>
      </c>
      <c r="H59" s="8"/>
      <c r="I59" s="7"/>
      <c r="J59" s="9" t="s">
        <v>44</v>
      </c>
      <c r="K59" s="45"/>
    </row>
    <row r="60" spans="1:11" s="16" customFormat="1" ht="60" customHeight="1" x14ac:dyDescent="0.2">
      <c r="A60" s="18" t="s">
        <v>99</v>
      </c>
      <c r="B60" s="18" t="s">
        <v>112</v>
      </c>
      <c r="C60" s="4" t="s">
        <v>40</v>
      </c>
      <c r="D60" s="19">
        <v>669</v>
      </c>
      <c r="E60" s="4"/>
      <c r="F60" s="3"/>
      <c r="G60" s="44">
        <f>401+268</f>
        <v>669</v>
      </c>
      <c r="H60" s="8"/>
      <c r="I60" s="7"/>
      <c r="J60" s="9" t="s">
        <v>44</v>
      </c>
      <c r="K60" s="45"/>
    </row>
    <row r="61" spans="1:11" s="16" customFormat="1" ht="42.75" customHeight="1" x14ac:dyDescent="0.2">
      <c r="A61" s="18" t="s">
        <v>133</v>
      </c>
      <c r="B61" s="18" t="s">
        <v>132</v>
      </c>
      <c r="C61" s="18" t="s">
        <v>42</v>
      </c>
      <c r="D61" s="45">
        <v>14840</v>
      </c>
      <c r="E61" s="4"/>
      <c r="F61" s="3"/>
      <c r="G61" s="44">
        <f>5218.24+1000+1000+1000+1219.52+1176+1064+1000</f>
        <v>12677.76</v>
      </c>
      <c r="H61" s="8"/>
      <c r="I61" s="7"/>
      <c r="J61" s="9" t="s">
        <v>44</v>
      </c>
      <c r="K61" s="45"/>
    </row>
    <row r="62" spans="1:11" s="16" customFormat="1" ht="42.75" customHeight="1" x14ac:dyDescent="0.2">
      <c r="A62" s="18" t="s">
        <v>100</v>
      </c>
      <c r="B62" s="18" t="s">
        <v>113</v>
      </c>
      <c r="C62" s="4" t="s">
        <v>42</v>
      </c>
      <c r="D62" s="44">
        <v>16546</v>
      </c>
      <c r="E62" s="4"/>
      <c r="F62" s="3"/>
      <c r="G62" s="44">
        <v>16546</v>
      </c>
      <c r="H62" s="8"/>
      <c r="I62" s="7"/>
      <c r="J62" s="9" t="s">
        <v>44</v>
      </c>
      <c r="K62" s="45"/>
    </row>
    <row r="63" spans="1:11" s="16" customFormat="1" ht="42.75" customHeight="1" x14ac:dyDescent="0.2">
      <c r="A63" s="18" t="s">
        <v>101</v>
      </c>
      <c r="B63" s="18" t="s">
        <v>114</v>
      </c>
      <c r="C63" s="4" t="s">
        <v>41</v>
      </c>
      <c r="D63" s="19">
        <v>12045</v>
      </c>
      <c r="E63" s="33"/>
      <c r="F63" s="3"/>
      <c r="G63" s="44">
        <v>12045</v>
      </c>
      <c r="H63" s="8"/>
      <c r="I63" s="7"/>
      <c r="J63" s="9" t="s">
        <v>44</v>
      </c>
      <c r="K63" s="45"/>
    </row>
    <row r="64" spans="1:11" s="16" customFormat="1" ht="42.75" customHeight="1" x14ac:dyDescent="0.2">
      <c r="A64" s="4" t="s">
        <v>101</v>
      </c>
      <c r="B64" s="4" t="s">
        <v>115</v>
      </c>
      <c r="C64" s="4" t="s">
        <v>41</v>
      </c>
      <c r="D64" s="10">
        <v>13295</v>
      </c>
      <c r="E64" s="4"/>
      <c r="F64" s="3"/>
      <c r="G64" s="44">
        <v>13295</v>
      </c>
      <c r="H64" s="8"/>
      <c r="I64" s="7"/>
      <c r="J64" s="9" t="s">
        <v>44</v>
      </c>
      <c r="K64" s="45"/>
    </row>
    <row r="65" spans="1:11" s="16" customFormat="1" ht="42.75" customHeight="1" x14ac:dyDescent="0.2">
      <c r="A65" s="4" t="s">
        <v>47</v>
      </c>
      <c r="B65" s="4" t="s">
        <v>75</v>
      </c>
      <c r="C65" s="18" t="s">
        <v>40</v>
      </c>
      <c r="D65" s="19">
        <v>100</v>
      </c>
      <c r="E65" s="18"/>
      <c r="F65" s="3"/>
      <c r="G65" s="44">
        <v>100</v>
      </c>
      <c r="H65" s="8"/>
      <c r="I65" s="7"/>
      <c r="J65" s="9" t="s">
        <v>44</v>
      </c>
      <c r="K65" s="45"/>
    </row>
    <row r="66" spans="1:11" s="16" customFormat="1" ht="42.75" customHeight="1" x14ac:dyDescent="0.2">
      <c r="A66" s="18" t="s">
        <v>94</v>
      </c>
      <c r="B66" s="18" t="s">
        <v>116</v>
      </c>
      <c r="C66" s="4" t="s">
        <v>42</v>
      </c>
      <c r="D66" s="19">
        <v>115450</v>
      </c>
      <c r="E66" s="33"/>
      <c r="F66" s="3"/>
      <c r="G66" s="44">
        <f>34635+11545+11545+11545+11545+11545+11545+11545</f>
        <v>115450</v>
      </c>
      <c r="H66" s="8"/>
      <c r="I66" s="7"/>
      <c r="J66" s="9" t="s">
        <v>44</v>
      </c>
      <c r="K66" s="45"/>
    </row>
    <row r="67" spans="1:11" s="16" customFormat="1" ht="42.75" customHeight="1" x14ac:dyDescent="0.2">
      <c r="A67" s="18" t="s">
        <v>102</v>
      </c>
      <c r="B67" s="4" t="s">
        <v>117</v>
      </c>
      <c r="C67" s="4" t="s">
        <v>40</v>
      </c>
      <c r="D67" s="10">
        <v>588</v>
      </c>
      <c r="E67" s="23"/>
      <c r="F67" s="3"/>
      <c r="G67" s="44">
        <v>588</v>
      </c>
      <c r="H67" s="8"/>
      <c r="I67" s="7"/>
      <c r="J67" s="9" t="s">
        <v>44</v>
      </c>
      <c r="K67" s="45"/>
    </row>
    <row r="68" spans="1:11" s="16" customFormat="1" ht="42.75" customHeight="1" x14ac:dyDescent="0.2">
      <c r="A68" s="18" t="s">
        <v>28</v>
      </c>
      <c r="B68" s="27" t="s">
        <v>70</v>
      </c>
      <c r="C68" s="18" t="s">
        <v>85</v>
      </c>
      <c r="D68" s="10">
        <v>4654.3</v>
      </c>
      <c r="E68" s="33"/>
      <c r="F68" s="3"/>
      <c r="G68" s="44">
        <v>4654.3</v>
      </c>
      <c r="H68" s="8"/>
      <c r="I68" s="7"/>
      <c r="J68" s="9" t="s">
        <v>44</v>
      </c>
      <c r="K68" s="45"/>
    </row>
    <row r="69" spans="1:11" s="16" customFormat="1" ht="63.75" customHeight="1" x14ac:dyDescent="0.2">
      <c r="A69" s="4" t="s">
        <v>103</v>
      </c>
      <c r="B69" s="18" t="s">
        <v>118</v>
      </c>
      <c r="C69" s="4" t="s">
        <v>40</v>
      </c>
      <c r="D69" s="10">
        <v>1900</v>
      </c>
      <c r="E69" s="23"/>
      <c r="F69" s="3"/>
      <c r="G69" s="44">
        <v>1900</v>
      </c>
      <c r="H69" s="8"/>
      <c r="I69" s="7"/>
      <c r="J69" s="9" t="s">
        <v>44</v>
      </c>
      <c r="K69" s="45"/>
    </row>
    <row r="70" spans="1:11" s="16" customFormat="1" ht="42.75" customHeight="1" x14ac:dyDescent="0.2">
      <c r="A70" s="18" t="s">
        <v>134</v>
      </c>
      <c r="B70" s="18" t="s">
        <v>135</v>
      </c>
      <c r="C70" s="4" t="s">
        <v>137</v>
      </c>
      <c r="D70" s="10">
        <v>1770</v>
      </c>
      <c r="E70" s="23"/>
      <c r="F70" s="3"/>
      <c r="G70" s="44">
        <v>1770</v>
      </c>
      <c r="H70" s="8"/>
      <c r="I70" s="7"/>
      <c r="J70" s="9" t="s">
        <v>44</v>
      </c>
      <c r="K70" s="45"/>
    </row>
    <row r="71" spans="1:11" s="16" customFormat="1" ht="46.5" customHeight="1" x14ac:dyDescent="0.2">
      <c r="A71" s="18" t="s">
        <v>138</v>
      </c>
      <c r="B71" s="18" t="s">
        <v>145</v>
      </c>
      <c r="C71" s="18" t="s">
        <v>159</v>
      </c>
      <c r="D71" s="10">
        <v>0</v>
      </c>
      <c r="E71" s="33"/>
      <c r="F71" s="3"/>
      <c r="G71" s="44">
        <v>0</v>
      </c>
      <c r="H71" s="8"/>
      <c r="I71" s="7"/>
      <c r="J71" s="9" t="s">
        <v>44</v>
      </c>
      <c r="K71" s="45"/>
    </row>
    <row r="72" spans="1:11" s="16" customFormat="1" ht="36.75" customHeight="1" x14ac:dyDescent="0.2">
      <c r="A72" s="18" t="s">
        <v>139</v>
      </c>
      <c r="B72" s="18" t="s">
        <v>146</v>
      </c>
      <c r="C72" s="18" t="s">
        <v>42</v>
      </c>
      <c r="D72" s="10">
        <v>103000</v>
      </c>
      <c r="E72" s="23"/>
      <c r="F72" s="3"/>
      <c r="G72" s="44">
        <f>39189.45+23946+5872.52+4187.92+4238.71+7943.95+10717.3+5746.63</f>
        <v>101842.48000000001</v>
      </c>
      <c r="H72" s="8"/>
      <c r="I72" s="7"/>
      <c r="J72" s="9" t="s">
        <v>44</v>
      </c>
      <c r="K72" s="45"/>
    </row>
    <row r="73" spans="1:11" s="16" customFormat="1" ht="41.25" customHeight="1" x14ac:dyDescent="0.2">
      <c r="A73" s="18" t="s">
        <v>140</v>
      </c>
      <c r="B73" s="18" t="s">
        <v>147</v>
      </c>
      <c r="C73" s="18" t="s">
        <v>40</v>
      </c>
      <c r="D73" s="10">
        <v>53.7</v>
      </c>
      <c r="E73" s="23"/>
      <c r="F73" s="3"/>
      <c r="G73" s="44">
        <v>53.7</v>
      </c>
      <c r="H73" s="8"/>
      <c r="I73" s="7"/>
      <c r="J73" s="9" t="s">
        <v>44</v>
      </c>
      <c r="K73" s="45"/>
    </row>
    <row r="74" spans="1:11" s="16" customFormat="1" ht="45" customHeight="1" x14ac:dyDescent="0.2">
      <c r="A74" s="18" t="s">
        <v>92</v>
      </c>
      <c r="B74" s="18" t="s">
        <v>107</v>
      </c>
      <c r="C74" s="18" t="s">
        <v>40</v>
      </c>
      <c r="D74" s="10">
        <v>1070</v>
      </c>
      <c r="E74" s="33"/>
      <c r="F74" s="3"/>
      <c r="G74" s="44">
        <v>1070</v>
      </c>
      <c r="H74" s="8"/>
      <c r="I74" s="7"/>
      <c r="J74" s="9" t="s">
        <v>44</v>
      </c>
      <c r="K74" s="45"/>
    </row>
    <row r="75" spans="1:11" s="16" customFormat="1" ht="63.75" x14ac:dyDescent="0.2">
      <c r="A75" s="18" t="s">
        <v>141</v>
      </c>
      <c r="B75" s="18" t="s">
        <v>148</v>
      </c>
      <c r="C75" s="18" t="s">
        <v>84</v>
      </c>
      <c r="D75" s="10">
        <v>7990</v>
      </c>
      <c r="E75" s="23"/>
      <c r="F75" s="3"/>
      <c r="G75" s="44">
        <v>7990</v>
      </c>
      <c r="H75" s="8"/>
      <c r="I75" s="7"/>
      <c r="J75" s="9" t="s">
        <v>44</v>
      </c>
      <c r="K75" s="45"/>
    </row>
    <row r="76" spans="1:11" s="16" customFormat="1" ht="30" customHeight="1" x14ac:dyDescent="0.2">
      <c r="A76" s="18" t="s">
        <v>142</v>
      </c>
      <c r="B76" s="18" t="s">
        <v>149</v>
      </c>
      <c r="C76" s="18" t="s">
        <v>40</v>
      </c>
      <c r="D76" s="10">
        <v>22.96</v>
      </c>
      <c r="E76" s="23"/>
      <c r="F76" s="3"/>
      <c r="G76" s="44">
        <v>22.96</v>
      </c>
      <c r="H76" s="8"/>
      <c r="I76" s="7"/>
      <c r="J76" s="9" t="s">
        <v>44</v>
      </c>
      <c r="K76" s="45"/>
    </row>
    <row r="77" spans="1:11" s="16" customFormat="1" ht="36.75" customHeight="1" x14ac:dyDescent="0.2">
      <c r="A77" s="18" t="s">
        <v>143</v>
      </c>
      <c r="B77" s="18" t="s">
        <v>209</v>
      </c>
      <c r="C77" s="18" t="s">
        <v>42</v>
      </c>
      <c r="D77" s="10">
        <v>3900</v>
      </c>
      <c r="E77" s="23"/>
      <c r="F77" s="3"/>
      <c r="G77" s="44">
        <v>3900</v>
      </c>
      <c r="H77" s="8"/>
      <c r="I77" s="7"/>
      <c r="J77" s="9" t="s">
        <v>44</v>
      </c>
      <c r="K77" s="45"/>
    </row>
    <row r="78" spans="1:11" s="16" customFormat="1" ht="31.5" customHeight="1" x14ac:dyDescent="0.2">
      <c r="A78" s="18" t="s">
        <v>197</v>
      </c>
      <c r="B78" s="18" t="s">
        <v>199</v>
      </c>
      <c r="C78" s="18" t="s">
        <v>40</v>
      </c>
      <c r="D78" s="10">
        <v>19673.52</v>
      </c>
      <c r="E78" s="23"/>
      <c r="F78" s="3"/>
      <c r="G78" s="44">
        <v>19673.52</v>
      </c>
      <c r="H78" s="8"/>
      <c r="I78" s="7"/>
      <c r="J78" s="9" t="s">
        <v>44</v>
      </c>
      <c r="K78" s="45"/>
    </row>
    <row r="79" spans="1:11" s="16" customFormat="1" ht="51" x14ac:dyDescent="0.2">
      <c r="A79" s="18" t="s">
        <v>144</v>
      </c>
      <c r="B79" s="4" t="s">
        <v>150</v>
      </c>
      <c r="C79" s="19" t="s">
        <v>42</v>
      </c>
      <c r="D79" s="10">
        <v>3604</v>
      </c>
      <c r="E79" s="23"/>
      <c r="F79" s="3"/>
      <c r="G79" s="44">
        <v>3604</v>
      </c>
      <c r="H79" s="8"/>
      <c r="I79" s="7"/>
      <c r="J79" s="9" t="s">
        <v>44</v>
      </c>
      <c r="K79" s="45"/>
    </row>
    <row r="80" spans="1:11" s="16" customFormat="1" ht="35.25" customHeight="1" x14ac:dyDescent="0.2">
      <c r="A80" s="18" t="s">
        <v>18</v>
      </c>
      <c r="B80" s="4" t="s">
        <v>80</v>
      </c>
      <c r="C80" s="4" t="s">
        <v>84</v>
      </c>
      <c r="D80" s="10">
        <v>9161</v>
      </c>
      <c r="E80" s="23"/>
      <c r="F80" s="3"/>
      <c r="G80" s="44">
        <f>6439.06+2721.11</f>
        <v>9160.17</v>
      </c>
      <c r="H80" s="8"/>
      <c r="I80" s="7"/>
      <c r="J80" s="9" t="s">
        <v>44</v>
      </c>
      <c r="K80" s="45"/>
    </row>
    <row r="81" spans="1:11" s="16" customFormat="1" ht="63.75" x14ac:dyDescent="0.2">
      <c r="A81" s="32" t="s">
        <v>16</v>
      </c>
      <c r="B81" s="4" t="s">
        <v>71</v>
      </c>
      <c r="C81" s="4" t="s">
        <v>40</v>
      </c>
      <c r="D81" s="44">
        <v>6000</v>
      </c>
      <c r="E81" s="23"/>
      <c r="F81" s="3"/>
      <c r="G81" s="44">
        <f>2475+1320+1690+40+470</f>
        <v>5995</v>
      </c>
      <c r="H81" s="8"/>
      <c r="I81" s="7"/>
      <c r="J81" s="9" t="s">
        <v>44</v>
      </c>
      <c r="K81" s="45"/>
    </row>
    <row r="82" spans="1:11" s="16" customFormat="1" ht="46.5" customHeight="1" x14ac:dyDescent="0.2">
      <c r="A82" s="18" t="s">
        <v>139</v>
      </c>
      <c r="B82" s="18" t="s">
        <v>154</v>
      </c>
      <c r="C82" s="19" t="s">
        <v>158</v>
      </c>
      <c r="D82" s="10">
        <v>1120</v>
      </c>
      <c r="E82" s="23"/>
      <c r="F82" s="3"/>
      <c r="G82" s="10">
        <v>1120</v>
      </c>
      <c r="H82" s="8"/>
      <c r="I82" s="7"/>
      <c r="J82" s="9" t="s">
        <v>44</v>
      </c>
      <c r="K82" s="45"/>
    </row>
    <row r="83" spans="1:11" s="16" customFormat="1" ht="42" customHeight="1" x14ac:dyDescent="0.2">
      <c r="A83" s="18" t="s">
        <v>139</v>
      </c>
      <c r="B83" s="18" t="s">
        <v>154</v>
      </c>
      <c r="C83" s="4" t="s">
        <v>84</v>
      </c>
      <c r="D83" s="10">
        <v>720</v>
      </c>
      <c r="E83" s="23"/>
      <c r="F83" s="3"/>
      <c r="G83" s="10">
        <v>720</v>
      </c>
      <c r="H83" s="8"/>
      <c r="I83" s="7"/>
      <c r="J83" s="9" t="s">
        <v>44</v>
      </c>
      <c r="K83" s="45"/>
    </row>
    <row r="84" spans="1:11" s="16" customFormat="1" ht="45.75" customHeight="1" x14ac:dyDescent="0.2">
      <c r="A84" s="18" t="s">
        <v>139</v>
      </c>
      <c r="B84" s="18" t="s">
        <v>154</v>
      </c>
      <c r="C84" s="19" t="s">
        <v>84</v>
      </c>
      <c r="D84" s="10">
        <v>2880</v>
      </c>
      <c r="E84" s="23"/>
      <c r="F84" s="3"/>
      <c r="G84" s="10">
        <f>2460+420</f>
        <v>2880</v>
      </c>
      <c r="H84" s="8"/>
      <c r="I84" s="7"/>
      <c r="J84" s="9" t="s">
        <v>44</v>
      </c>
      <c r="K84" s="45"/>
    </row>
    <row r="85" spans="1:11" s="16" customFormat="1" ht="36" customHeight="1" x14ac:dyDescent="0.2">
      <c r="A85" s="18" t="s">
        <v>139</v>
      </c>
      <c r="B85" s="18" t="s">
        <v>154</v>
      </c>
      <c r="C85" s="19" t="s">
        <v>84</v>
      </c>
      <c r="D85" s="10">
        <v>2240</v>
      </c>
      <c r="E85" s="23"/>
      <c r="F85" s="3"/>
      <c r="G85" s="10">
        <f>1120+1120</f>
        <v>2240</v>
      </c>
      <c r="H85" s="8"/>
      <c r="I85" s="7"/>
      <c r="J85" s="9" t="s">
        <v>44</v>
      </c>
      <c r="K85" s="45"/>
    </row>
    <row r="86" spans="1:11" s="16" customFormat="1" ht="36.75" customHeight="1" x14ac:dyDescent="0.2">
      <c r="A86" s="18" t="s">
        <v>139</v>
      </c>
      <c r="B86" s="18" t="s">
        <v>154</v>
      </c>
      <c r="C86" s="19" t="s">
        <v>84</v>
      </c>
      <c r="D86" s="10">
        <v>2240</v>
      </c>
      <c r="E86" s="23"/>
      <c r="F86" s="3"/>
      <c r="G86" s="10">
        <v>2240</v>
      </c>
      <c r="H86" s="8"/>
      <c r="I86" s="7"/>
      <c r="J86" s="9" t="s">
        <v>44</v>
      </c>
      <c r="K86" s="45"/>
    </row>
    <row r="87" spans="1:11" s="16" customFormat="1" ht="25.5" customHeight="1" x14ac:dyDescent="0.2">
      <c r="A87" s="18" t="s">
        <v>152</v>
      </c>
      <c r="B87" s="4" t="s">
        <v>155</v>
      </c>
      <c r="C87" s="19" t="s">
        <v>42</v>
      </c>
      <c r="D87" s="10">
        <v>850</v>
      </c>
      <c r="E87" s="23"/>
      <c r="F87" s="3"/>
      <c r="G87" s="10">
        <v>850</v>
      </c>
      <c r="H87" s="8"/>
      <c r="I87" s="7"/>
      <c r="J87" s="9" t="s">
        <v>44</v>
      </c>
      <c r="K87" s="45"/>
    </row>
    <row r="88" spans="1:11" s="16" customFormat="1" ht="38.25" customHeight="1" x14ac:dyDescent="0.2">
      <c r="A88" s="18" t="s">
        <v>153</v>
      </c>
      <c r="B88" s="4" t="s">
        <v>155</v>
      </c>
      <c r="C88" s="19" t="s">
        <v>42</v>
      </c>
      <c r="D88" s="10">
        <v>1700</v>
      </c>
      <c r="E88" s="23"/>
      <c r="F88" s="3"/>
      <c r="G88" s="10">
        <v>1700</v>
      </c>
      <c r="H88" s="8"/>
      <c r="I88" s="7"/>
      <c r="J88" s="9" t="s">
        <v>44</v>
      </c>
      <c r="K88" s="45"/>
    </row>
    <row r="89" spans="1:11" s="16" customFormat="1" ht="42.75" customHeight="1" x14ac:dyDescent="0.2">
      <c r="A89" s="18" t="s">
        <v>28</v>
      </c>
      <c r="B89" s="27" t="s">
        <v>70</v>
      </c>
      <c r="C89" s="18" t="s">
        <v>85</v>
      </c>
      <c r="D89" s="10">
        <v>2365.3000000000002</v>
      </c>
      <c r="E89" s="23"/>
      <c r="F89" s="3"/>
      <c r="G89" s="10">
        <v>2365.3000000000002</v>
      </c>
      <c r="H89" s="8"/>
      <c r="I89" s="7"/>
      <c r="J89" s="9" t="s">
        <v>44</v>
      </c>
      <c r="K89" s="45"/>
    </row>
    <row r="90" spans="1:11" s="16" customFormat="1" ht="45.75" customHeight="1" x14ac:dyDescent="0.2">
      <c r="A90" s="18" t="s">
        <v>200</v>
      </c>
      <c r="B90" s="18" t="s">
        <v>199</v>
      </c>
      <c r="C90" s="18" t="s">
        <v>40</v>
      </c>
      <c r="D90" s="44">
        <v>17406</v>
      </c>
      <c r="E90" s="23"/>
      <c r="F90" s="3"/>
      <c r="G90" s="10">
        <v>17406</v>
      </c>
      <c r="H90" s="8"/>
      <c r="I90" s="7"/>
      <c r="J90" s="9" t="s">
        <v>44</v>
      </c>
      <c r="K90" s="45"/>
    </row>
    <row r="91" spans="1:11" s="16" customFormat="1" ht="29.25" customHeight="1" x14ac:dyDescent="0.2">
      <c r="A91" s="18" t="s">
        <v>47</v>
      </c>
      <c r="B91" s="4" t="s">
        <v>75</v>
      </c>
      <c r="C91" s="19" t="s">
        <v>40</v>
      </c>
      <c r="D91" s="10">
        <v>100</v>
      </c>
      <c r="E91" s="23"/>
      <c r="F91" s="3"/>
      <c r="G91" s="10">
        <v>100</v>
      </c>
      <c r="H91" s="8"/>
      <c r="I91" s="7"/>
      <c r="J91" s="9" t="s">
        <v>44</v>
      </c>
      <c r="K91" s="45"/>
    </row>
    <row r="92" spans="1:11" s="16" customFormat="1" ht="25.5" x14ac:dyDescent="0.2">
      <c r="A92" s="18" t="s">
        <v>102</v>
      </c>
      <c r="B92" s="4" t="s">
        <v>117</v>
      </c>
      <c r="C92" s="19" t="s">
        <v>40</v>
      </c>
      <c r="D92" s="10">
        <v>866</v>
      </c>
      <c r="E92" s="23"/>
      <c r="F92" s="3"/>
      <c r="G92" s="10">
        <v>866</v>
      </c>
      <c r="H92" s="8"/>
      <c r="I92" s="7"/>
      <c r="J92" s="9" t="s">
        <v>44</v>
      </c>
      <c r="K92" s="45"/>
    </row>
    <row r="93" spans="1:11" s="16" customFormat="1" ht="50.25" customHeight="1" x14ac:dyDescent="0.2">
      <c r="A93" s="18" t="s">
        <v>160</v>
      </c>
      <c r="B93" s="4" t="s">
        <v>168</v>
      </c>
      <c r="C93" s="19" t="s">
        <v>40</v>
      </c>
      <c r="D93" s="10">
        <v>89486.8</v>
      </c>
      <c r="E93" s="23"/>
      <c r="F93" s="3"/>
      <c r="G93" s="10">
        <v>89486.8</v>
      </c>
      <c r="H93" s="8"/>
      <c r="I93" s="7"/>
      <c r="J93" s="9" t="s">
        <v>44</v>
      </c>
      <c r="K93" s="45"/>
    </row>
    <row r="94" spans="1:11" s="16" customFormat="1" ht="57.75" customHeight="1" x14ac:dyDescent="0.2">
      <c r="A94" s="18" t="s">
        <v>222</v>
      </c>
      <c r="B94" s="4" t="s">
        <v>168</v>
      </c>
      <c r="C94" s="19" t="s">
        <v>40</v>
      </c>
      <c r="D94" s="10">
        <v>24108</v>
      </c>
      <c r="E94" s="23"/>
      <c r="F94" s="3"/>
      <c r="G94" s="10">
        <v>24108</v>
      </c>
      <c r="H94" s="8"/>
      <c r="I94" s="7"/>
      <c r="J94" s="9" t="s">
        <v>44</v>
      </c>
      <c r="K94" s="45"/>
    </row>
    <row r="95" spans="1:11" s="16" customFormat="1" ht="46.5" customHeight="1" x14ac:dyDescent="0.2">
      <c r="A95" s="18" t="s">
        <v>161</v>
      </c>
      <c r="B95" s="4" t="s">
        <v>168</v>
      </c>
      <c r="C95" s="19" t="s">
        <v>181</v>
      </c>
      <c r="D95" s="10">
        <v>6000</v>
      </c>
      <c r="E95" s="23"/>
      <c r="F95" s="3"/>
      <c r="G95" s="10">
        <v>6000</v>
      </c>
      <c r="H95" s="8"/>
      <c r="I95" s="7"/>
      <c r="J95" s="9" t="s">
        <v>44</v>
      </c>
      <c r="K95" s="45"/>
    </row>
    <row r="96" spans="1:11" s="16" customFormat="1" ht="47.25" customHeight="1" x14ac:dyDescent="0.2">
      <c r="A96" s="18" t="s">
        <v>162</v>
      </c>
      <c r="B96" s="4" t="s">
        <v>168</v>
      </c>
      <c r="C96" s="19" t="s">
        <v>181</v>
      </c>
      <c r="D96" s="10">
        <v>12850</v>
      </c>
      <c r="E96" s="23"/>
      <c r="F96" s="3"/>
      <c r="G96" s="10">
        <v>12850</v>
      </c>
      <c r="H96" s="8"/>
      <c r="I96" s="7"/>
      <c r="J96" s="9" t="s">
        <v>44</v>
      </c>
      <c r="K96" s="45"/>
    </row>
    <row r="97" spans="1:11" s="16" customFormat="1" ht="61.5" customHeight="1" x14ac:dyDescent="0.2">
      <c r="A97" s="18" t="s">
        <v>163</v>
      </c>
      <c r="B97" s="4" t="s">
        <v>168</v>
      </c>
      <c r="C97" s="19" t="s">
        <v>181</v>
      </c>
      <c r="D97" s="10">
        <v>1180</v>
      </c>
      <c r="E97" s="23"/>
      <c r="F97" s="3"/>
      <c r="G97" s="10">
        <v>1180</v>
      </c>
      <c r="H97" s="8"/>
      <c r="I97" s="7"/>
      <c r="J97" s="9" t="s">
        <v>44</v>
      </c>
      <c r="K97" s="45"/>
    </row>
    <row r="98" spans="1:11" s="16" customFormat="1" ht="66" customHeight="1" x14ac:dyDescent="0.2">
      <c r="A98" s="18" t="s">
        <v>213</v>
      </c>
      <c r="B98" s="4" t="s">
        <v>169</v>
      </c>
      <c r="C98" s="4" t="s">
        <v>40</v>
      </c>
      <c r="D98" s="10">
        <v>4000</v>
      </c>
      <c r="E98" s="23"/>
      <c r="F98" s="3"/>
      <c r="G98" s="10">
        <v>4000</v>
      </c>
      <c r="H98" s="8"/>
      <c r="I98" s="7"/>
      <c r="J98" s="9" t="s">
        <v>44</v>
      </c>
      <c r="K98" s="45"/>
    </row>
    <row r="99" spans="1:11" s="16" customFormat="1" ht="51" x14ac:dyDescent="0.2">
      <c r="A99" s="18" t="s">
        <v>164</v>
      </c>
      <c r="B99" s="4" t="s">
        <v>170</v>
      </c>
      <c r="C99" s="4" t="s">
        <v>40</v>
      </c>
      <c r="D99" s="10">
        <v>625</v>
      </c>
      <c r="E99" s="23"/>
      <c r="F99" s="3"/>
      <c r="G99" s="10">
        <v>625</v>
      </c>
      <c r="H99" s="8"/>
      <c r="I99" s="7"/>
      <c r="J99" s="9" t="s">
        <v>44</v>
      </c>
      <c r="K99" s="45"/>
    </row>
    <row r="100" spans="1:11" s="16" customFormat="1" ht="44.25" customHeight="1" x14ac:dyDescent="0.2">
      <c r="A100" s="18" t="s">
        <v>210</v>
      </c>
      <c r="B100" s="4" t="s">
        <v>168</v>
      </c>
      <c r="C100" s="4" t="s">
        <v>40</v>
      </c>
      <c r="D100" s="44">
        <v>38252.06</v>
      </c>
      <c r="E100" s="23"/>
      <c r="F100" s="3"/>
      <c r="G100" s="10">
        <v>38252.06</v>
      </c>
      <c r="H100" s="8"/>
      <c r="I100" s="7"/>
      <c r="J100" s="9" t="s">
        <v>44</v>
      </c>
      <c r="K100" s="45"/>
    </row>
    <row r="101" spans="1:11" s="16" customFormat="1" ht="41.25" customHeight="1" x14ac:dyDescent="0.2">
      <c r="A101" s="18" t="s">
        <v>211</v>
      </c>
      <c r="B101" s="18" t="s">
        <v>171</v>
      </c>
      <c r="C101" s="19" t="s">
        <v>40</v>
      </c>
      <c r="D101" s="10">
        <v>1251</v>
      </c>
      <c r="E101" s="23"/>
      <c r="F101" s="3"/>
      <c r="G101" s="10">
        <v>1251</v>
      </c>
      <c r="H101" s="8"/>
      <c r="I101" s="7"/>
      <c r="J101" s="9" t="s">
        <v>44</v>
      </c>
      <c r="K101" s="45"/>
    </row>
    <row r="102" spans="1:11" s="16" customFormat="1" ht="81.75" customHeight="1" x14ac:dyDescent="0.2">
      <c r="A102" s="18" t="s">
        <v>165</v>
      </c>
      <c r="B102" s="18" t="s">
        <v>172</v>
      </c>
      <c r="C102" s="19" t="s">
        <v>40</v>
      </c>
      <c r="D102" s="10">
        <v>85</v>
      </c>
      <c r="E102" s="23"/>
      <c r="F102" s="3"/>
      <c r="G102" s="10">
        <v>85</v>
      </c>
      <c r="H102" s="8"/>
      <c r="I102" s="7"/>
      <c r="J102" s="9" t="s">
        <v>44</v>
      </c>
      <c r="K102" s="45"/>
    </row>
    <row r="103" spans="1:11" s="16" customFormat="1" ht="66.75" customHeight="1" x14ac:dyDescent="0.2">
      <c r="A103" s="18" t="s">
        <v>212</v>
      </c>
      <c r="B103" s="4" t="s">
        <v>173</v>
      </c>
      <c r="C103" s="19" t="s">
        <v>40</v>
      </c>
      <c r="D103" s="10">
        <v>5500</v>
      </c>
      <c r="E103" s="23"/>
      <c r="F103" s="3"/>
      <c r="G103" s="10">
        <v>5500</v>
      </c>
      <c r="H103" s="8"/>
      <c r="I103" s="7"/>
      <c r="J103" s="9" t="s">
        <v>44</v>
      </c>
      <c r="K103" s="45"/>
    </row>
    <row r="104" spans="1:11" s="16" customFormat="1" ht="63.75" x14ac:dyDescent="0.2">
      <c r="A104" s="18" t="s">
        <v>166</v>
      </c>
      <c r="B104" s="18" t="s">
        <v>174</v>
      </c>
      <c r="C104" s="19" t="s">
        <v>40</v>
      </c>
      <c r="D104" s="10">
        <v>2725</v>
      </c>
      <c r="E104" s="23"/>
      <c r="F104" s="3"/>
      <c r="G104" s="10">
        <v>2725</v>
      </c>
      <c r="H104" s="8"/>
      <c r="I104" s="7"/>
      <c r="J104" s="9" t="s">
        <v>44</v>
      </c>
      <c r="K104" s="45"/>
    </row>
    <row r="105" spans="1:11" s="16" customFormat="1" ht="46.5" customHeight="1" x14ac:dyDescent="0.2">
      <c r="A105" s="18" t="s">
        <v>185</v>
      </c>
      <c r="B105" s="18" t="s">
        <v>192</v>
      </c>
      <c r="C105" s="4" t="s">
        <v>85</v>
      </c>
      <c r="D105" s="10">
        <v>4517.3999999999996</v>
      </c>
      <c r="E105" s="23"/>
      <c r="F105" s="3"/>
      <c r="G105" s="10">
        <v>4517.3999999999996</v>
      </c>
      <c r="H105" s="8"/>
      <c r="I105" s="7"/>
      <c r="J105" s="9" t="s">
        <v>44</v>
      </c>
      <c r="K105" s="45"/>
    </row>
    <row r="106" spans="1:11" s="16" customFormat="1" ht="36.75" customHeight="1" x14ac:dyDescent="0.2">
      <c r="A106" s="18" t="s">
        <v>167</v>
      </c>
      <c r="B106" s="4" t="s">
        <v>175</v>
      </c>
      <c r="C106" s="19" t="s">
        <v>41</v>
      </c>
      <c r="D106" s="10">
        <v>15630.04</v>
      </c>
      <c r="E106" s="23"/>
      <c r="F106" s="3"/>
      <c r="G106" s="10">
        <f>2186.13+2186.13+2186.13+2186.13+2186.13+2306.31+2393.08</f>
        <v>15630.04</v>
      </c>
      <c r="H106" s="8"/>
      <c r="I106" s="7"/>
      <c r="J106" s="9" t="s">
        <v>44</v>
      </c>
      <c r="K106" s="45"/>
    </row>
    <row r="107" spans="1:11" s="16" customFormat="1" ht="62.25" customHeight="1" x14ac:dyDescent="0.2">
      <c r="A107" s="18" t="s">
        <v>213</v>
      </c>
      <c r="B107" s="4" t="s">
        <v>186</v>
      </c>
      <c r="C107" s="19" t="s">
        <v>42</v>
      </c>
      <c r="D107" s="10">
        <v>2940</v>
      </c>
      <c r="E107" s="23"/>
      <c r="F107" s="3"/>
      <c r="G107" s="10">
        <f>350+420+420+420+420+420+420</f>
        <v>2870</v>
      </c>
      <c r="H107" s="8"/>
      <c r="I107" s="7"/>
      <c r="J107" s="9" t="s">
        <v>44</v>
      </c>
      <c r="K107" s="45"/>
    </row>
    <row r="108" spans="1:11" s="16" customFormat="1" ht="38.25" x14ac:dyDescent="0.2">
      <c r="A108" s="18" t="s">
        <v>182</v>
      </c>
      <c r="B108" s="18" t="s">
        <v>187</v>
      </c>
      <c r="C108" s="19" t="s">
        <v>40</v>
      </c>
      <c r="D108" s="10">
        <v>113</v>
      </c>
      <c r="E108" s="23"/>
      <c r="F108" s="3"/>
      <c r="G108" s="10">
        <v>113</v>
      </c>
      <c r="H108" s="8"/>
      <c r="I108" s="7"/>
      <c r="J108" s="9" t="s">
        <v>44</v>
      </c>
      <c r="K108" s="45"/>
    </row>
    <row r="109" spans="1:11" s="16" customFormat="1" ht="52.5" customHeight="1" x14ac:dyDescent="0.2">
      <c r="A109" s="18" t="s">
        <v>183</v>
      </c>
      <c r="B109" s="18" t="s">
        <v>188</v>
      </c>
      <c r="C109" s="19" t="s">
        <v>84</v>
      </c>
      <c r="D109" s="10">
        <v>1179.9000000000001</v>
      </c>
      <c r="E109" s="23"/>
      <c r="F109" s="3"/>
      <c r="G109" s="10">
        <v>1179.9000000000001</v>
      </c>
      <c r="H109" s="8"/>
      <c r="I109" s="7"/>
      <c r="J109" s="9" t="s">
        <v>44</v>
      </c>
      <c r="K109" s="45"/>
    </row>
    <row r="110" spans="1:11" s="16" customFormat="1" ht="36.75" customHeight="1" x14ac:dyDescent="0.2">
      <c r="A110" s="18" t="s">
        <v>18</v>
      </c>
      <c r="B110" s="4" t="s">
        <v>80</v>
      </c>
      <c r="C110" s="19" t="s">
        <v>84</v>
      </c>
      <c r="D110" s="10">
        <v>14300</v>
      </c>
      <c r="E110" s="23"/>
      <c r="F110" s="3"/>
      <c r="G110" s="10">
        <f>350+300+2122.47+300+2328.24+350+2402.61+2996.74+400+350+2323.97</f>
        <v>14224.029999999999</v>
      </c>
      <c r="H110" s="8"/>
      <c r="I110" s="7"/>
      <c r="J110" s="9" t="s">
        <v>44</v>
      </c>
      <c r="K110" s="45"/>
    </row>
    <row r="111" spans="1:11" s="16" customFormat="1" ht="51" customHeight="1" x14ac:dyDescent="0.2">
      <c r="A111" s="18" t="s">
        <v>184</v>
      </c>
      <c r="B111" s="4" t="s">
        <v>189</v>
      </c>
      <c r="C111" s="19" t="s">
        <v>40</v>
      </c>
      <c r="D111" s="10">
        <v>760</v>
      </c>
      <c r="E111" s="33"/>
      <c r="F111" s="3"/>
      <c r="G111" s="10">
        <v>760</v>
      </c>
      <c r="H111" s="8"/>
      <c r="I111" s="7"/>
      <c r="J111" s="9" t="s">
        <v>44</v>
      </c>
      <c r="K111" s="45"/>
    </row>
    <row r="112" spans="1:11" s="16" customFormat="1" ht="40.5" customHeight="1" x14ac:dyDescent="0.2">
      <c r="A112" s="18" t="s">
        <v>185</v>
      </c>
      <c r="B112" s="4" t="s">
        <v>192</v>
      </c>
      <c r="C112" s="18" t="s">
        <v>42</v>
      </c>
      <c r="D112" s="10">
        <v>60500</v>
      </c>
      <c r="E112" s="23"/>
      <c r="F112" s="3"/>
      <c r="G112" s="10">
        <v>60500</v>
      </c>
      <c r="H112" s="8"/>
      <c r="I112" s="7"/>
      <c r="J112" s="9" t="s">
        <v>44</v>
      </c>
      <c r="K112" s="45"/>
    </row>
    <row r="113" spans="1:11" s="16" customFormat="1" ht="45.75" customHeight="1" x14ac:dyDescent="0.2">
      <c r="A113" s="18" t="s">
        <v>193</v>
      </c>
      <c r="B113" s="4" t="s">
        <v>194</v>
      </c>
      <c r="C113" s="18" t="s">
        <v>42</v>
      </c>
      <c r="D113" s="10">
        <v>5736</v>
      </c>
      <c r="E113" s="4"/>
      <c r="F113" s="18"/>
      <c r="G113" s="10">
        <v>5736</v>
      </c>
      <c r="H113" s="8"/>
      <c r="I113" s="7"/>
      <c r="J113" s="9" t="s">
        <v>44</v>
      </c>
      <c r="K113" s="45"/>
    </row>
    <row r="114" spans="1:11" s="16" customFormat="1" ht="47.25" customHeight="1" x14ac:dyDescent="0.2">
      <c r="A114" s="18" t="s">
        <v>195</v>
      </c>
      <c r="B114" s="4" t="s">
        <v>196</v>
      </c>
      <c r="C114" s="18" t="s">
        <v>43</v>
      </c>
      <c r="D114" s="10">
        <v>5990</v>
      </c>
      <c r="E114" s="4"/>
      <c r="F114" s="18"/>
      <c r="G114" s="10">
        <f>1235+230+4525</f>
        <v>5990</v>
      </c>
      <c r="H114" s="8"/>
      <c r="I114" s="7"/>
      <c r="J114" s="9" t="s">
        <v>44</v>
      </c>
      <c r="K114" s="45"/>
    </row>
    <row r="115" spans="1:11" s="16" customFormat="1" ht="48.75" customHeight="1" x14ac:dyDescent="0.2">
      <c r="A115" s="18" t="s">
        <v>20</v>
      </c>
      <c r="B115" s="4" t="s">
        <v>201</v>
      </c>
      <c r="C115" s="18" t="s">
        <v>40</v>
      </c>
      <c r="D115" s="10">
        <v>1200</v>
      </c>
      <c r="E115" s="4"/>
      <c r="F115" s="18"/>
      <c r="G115" s="10">
        <v>1200</v>
      </c>
      <c r="H115" s="8"/>
      <c r="I115" s="18"/>
      <c r="J115" s="9" t="s">
        <v>44</v>
      </c>
      <c r="K115" s="45"/>
    </row>
    <row r="116" spans="1:11" s="16" customFormat="1" ht="41.25" customHeight="1" x14ac:dyDescent="0.2">
      <c r="A116" s="18" t="s">
        <v>139</v>
      </c>
      <c r="B116" s="4" t="s">
        <v>223</v>
      </c>
      <c r="C116" s="18" t="s">
        <v>43</v>
      </c>
      <c r="D116" s="10">
        <v>3000</v>
      </c>
      <c r="E116" s="4"/>
      <c r="F116" s="18"/>
      <c r="G116" s="10">
        <f>1025.6+317.5+1032.5</f>
        <v>2375.6</v>
      </c>
      <c r="H116" s="8"/>
      <c r="I116" s="18"/>
      <c r="J116" s="9" t="s">
        <v>44</v>
      </c>
      <c r="K116" s="45"/>
    </row>
    <row r="117" spans="1:11" s="16" customFormat="1" ht="41.25" customHeight="1" x14ac:dyDescent="0.2">
      <c r="A117" s="18" t="s">
        <v>224</v>
      </c>
      <c r="B117" s="4" t="s">
        <v>147</v>
      </c>
      <c r="C117" s="18" t="s">
        <v>40</v>
      </c>
      <c r="D117" s="10">
        <v>42</v>
      </c>
      <c r="E117" s="4"/>
      <c r="F117" s="18"/>
      <c r="G117" s="10">
        <v>42</v>
      </c>
      <c r="H117" s="8"/>
      <c r="I117" s="18"/>
      <c r="J117" s="9" t="s">
        <v>44</v>
      </c>
      <c r="K117" s="45"/>
    </row>
    <row r="118" spans="1:11" s="16" customFormat="1" ht="41.25" customHeight="1" x14ac:dyDescent="0.2">
      <c r="A118" s="18" t="s">
        <v>225</v>
      </c>
      <c r="B118" s="4" t="s">
        <v>226</v>
      </c>
      <c r="C118" s="18" t="s">
        <v>40</v>
      </c>
      <c r="D118" s="10">
        <v>60</v>
      </c>
      <c r="E118" s="4"/>
      <c r="F118" s="18"/>
      <c r="G118" s="10">
        <v>60</v>
      </c>
      <c r="H118" s="8"/>
      <c r="I118" s="18"/>
      <c r="J118" s="9" t="s">
        <v>44</v>
      </c>
      <c r="K118" s="45"/>
    </row>
    <row r="119" spans="1:11" s="16" customFormat="1" ht="41.25" customHeight="1" x14ac:dyDescent="0.2">
      <c r="A119" s="18" t="s">
        <v>227</v>
      </c>
      <c r="B119" s="4" t="s">
        <v>228</v>
      </c>
      <c r="C119" s="18" t="s">
        <v>42</v>
      </c>
      <c r="D119" s="10">
        <v>7950</v>
      </c>
      <c r="E119" s="4"/>
      <c r="F119" s="18"/>
      <c r="G119" s="10">
        <v>7950</v>
      </c>
      <c r="H119" s="8"/>
      <c r="I119" s="18"/>
      <c r="J119" s="9" t="s">
        <v>44</v>
      </c>
      <c r="K119" s="45"/>
    </row>
    <row r="120" spans="1:11" s="16" customFormat="1" ht="41.25" customHeight="1" x14ac:dyDescent="0.2">
      <c r="A120" s="18" t="s">
        <v>47</v>
      </c>
      <c r="B120" s="4" t="s">
        <v>75</v>
      </c>
      <c r="C120" s="18" t="s">
        <v>40</v>
      </c>
      <c r="D120" s="10">
        <v>400</v>
      </c>
      <c r="E120" s="4"/>
      <c r="F120" s="18"/>
      <c r="G120" s="10">
        <v>400</v>
      </c>
      <c r="H120" s="8"/>
      <c r="I120" s="18"/>
      <c r="J120" s="9" t="s">
        <v>44</v>
      </c>
      <c r="K120" s="45"/>
    </row>
    <row r="121" spans="1:11" s="16" customFormat="1" ht="41.25" customHeight="1" x14ac:dyDescent="0.2">
      <c r="A121" s="18" t="s">
        <v>232</v>
      </c>
      <c r="B121" s="4" t="s">
        <v>113</v>
      </c>
      <c r="C121" s="18" t="s">
        <v>42</v>
      </c>
      <c r="D121" s="10">
        <v>9347</v>
      </c>
      <c r="E121" s="4"/>
      <c r="F121" s="18"/>
      <c r="G121" s="10">
        <v>9347</v>
      </c>
      <c r="H121" s="8"/>
      <c r="I121" s="18"/>
      <c r="J121" s="9" t="s">
        <v>44</v>
      </c>
      <c r="K121" s="45"/>
    </row>
    <row r="122" spans="1:11" s="16" customFormat="1" ht="41.25" customHeight="1" x14ac:dyDescent="0.2">
      <c r="A122" s="18" t="s">
        <v>233</v>
      </c>
      <c r="B122" s="4" t="s">
        <v>234</v>
      </c>
      <c r="C122" s="18" t="s">
        <v>41</v>
      </c>
      <c r="D122" s="10">
        <v>105600</v>
      </c>
      <c r="E122" s="4"/>
      <c r="F122" s="18"/>
      <c r="G122" s="10">
        <f>21000+84600</f>
        <v>105600</v>
      </c>
      <c r="H122" s="8"/>
      <c r="I122" s="18"/>
      <c r="J122" s="9" t="s">
        <v>44</v>
      </c>
      <c r="K122" s="45"/>
    </row>
    <row r="123" spans="1:11" s="16" customFormat="1" ht="41.25" customHeight="1" x14ac:dyDescent="0.2">
      <c r="A123" s="18" t="s">
        <v>92</v>
      </c>
      <c r="B123" s="4" t="s">
        <v>235</v>
      </c>
      <c r="C123" s="18" t="s">
        <v>40</v>
      </c>
      <c r="D123" s="10">
        <v>1145</v>
      </c>
      <c r="E123" s="4"/>
      <c r="F123" s="18"/>
      <c r="G123" s="10">
        <v>1145</v>
      </c>
      <c r="H123" s="8"/>
      <c r="I123" s="18"/>
      <c r="J123" s="9" t="s">
        <v>44</v>
      </c>
      <c r="K123" s="45"/>
    </row>
    <row r="124" spans="1:11" s="16" customFormat="1" ht="41.25" customHeight="1" x14ac:dyDescent="0.2">
      <c r="A124" s="18" t="s">
        <v>236</v>
      </c>
      <c r="B124" s="4" t="s">
        <v>237</v>
      </c>
      <c r="C124" s="18" t="s">
        <v>40</v>
      </c>
      <c r="D124" s="10">
        <v>700</v>
      </c>
      <c r="E124" s="4"/>
      <c r="F124" s="18"/>
      <c r="G124" s="10">
        <v>700</v>
      </c>
      <c r="H124" s="8"/>
      <c r="I124" s="18"/>
      <c r="J124" s="9" t="s">
        <v>44</v>
      </c>
      <c r="K124" s="45"/>
    </row>
    <row r="125" spans="1:11" s="16" customFormat="1" ht="41.25" customHeight="1" x14ac:dyDescent="0.2">
      <c r="A125" s="18" t="s">
        <v>238</v>
      </c>
      <c r="B125" s="4" t="s">
        <v>239</v>
      </c>
      <c r="C125" s="18" t="s">
        <v>41</v>
      </c>
      <c r="D125" s="10">
        <v>6647.5</v>
      </c>
      <c r="E125" s="4"/>
      <c r="F125" s="18"/>
      <c r="G125" s="10">
        <v>6647.5</v>
      </c>
      <c r="H125" s="8"/>
      <c r="I125" s="18"/>
      <c r="J125" s="9" t="s">
        <v>44</v>
      </c>
      <c r="K125" s="45"/>
    </row>
    <row r="126" spans="1:11" s="16" customFormat="1" ht="41.25" customHeight="1" x14ac:dyDescent="0.2">
      <c r="A126" s="18" t="s">
        <v>240</v>
      </c>
      <c r="B126" s="4" t="s">
        <v>241</v>
      </c>
      <c r="C126" s="18" t="s">
        <v>40</v>
      </c>
      <c r="D126" s="10">
        <v>1000</v>
      </c>
      <c r="E126" s="4"/>
      <c r="F126" s="18"/>
      <c r="G126" s="10">
        <v>1000</v>
      </c>
      <c r="H126" s="8"/>
      <c r="I126" s="18"/>
      <c r="J126" s="9" t="s">
        <v>44</v>
      </c>
      <c r="K126" s="45"/>
    </row>
    <row r="127" spans="1:11" s="16" customFormat="1" ht="41.25" customHeight="1" x14ac:dyDescent="0.2">
      <c r="A127" s="18" t="s">
        <v>242</v>
      </c>
      <c r="B127" s="4" t="s">
        <v>243</v>
      </c>
      <c r="C127" s="18" t="s">
        <v>40</v>
      </c>
      <c r="D127" s="10">
        <v>70</v>
      </c>
      <c r="E127" s="4"/>
      <c r="F127" s="18"/>
      <c r="G127" s="10">
        <v>70</v>
      </c>
      <c r="H127" s="8"/>
      <c r="I127" s="18"/>
      <c r="J127" s="9" t="s">
        <v>44</v>
      </c>
      <c r="K127" s="45"/>
    </row>
    <row r="128" spans="1:11" s="16" customFormat="1" ht="41.25" customHeight="1" x14ac:dyDescent="0.2">
      <c r="A128" s="18" t="s">
        <v>244</v>
      </c>
      <c r="B128" s="4" t="s">
        <v>245</v>
      </c>
      <c r="C128" s="18" t="s">
        <v>40</v>
      </c>
      <c r="D128" s="10">
        <v>7345.5</v>
      </c>
      <c r="E128" s="4"/>
      <c r="F128" s="18"/>
      <c r="G128" s="10">
        <v>7345.5</v>
      </c>
      <c r="H128" s="8"/>
      <c r="I128" s="18"/>
      <c r="J128" s="9" t="s">
        <v>44</v>
      </c>
      <c r="K128" s="45"/>
    </row>
    <row r="129" spans="1:11" s="16" customFormat="1" ht="41.25" customHeight="1" x14ac:dyDescent="0.2">
      <c r="A129" s="18" t="s">
        <v>141</v>
      </c>
      <c r="B129" s="4" t="s">
        <v>246</v>
      </c>
      <c r="C129" s="18" t="s">
        <v>41</v>
      </c>
      <c r="D129" s="10">
        <v>7990</v>
      </c>
      <c r="E129" s="4"/>
      <c r="F129" s="18"/>
      <c r="G129" s="10">
        <v>7990</v>
      </c>
      <c r="H129" s="8"/>
      <c r="I129" s="18"/>
      <c r="J129" s="9" t="s">
        <v>44</v>
      </c>
      <c r="K129" s="45"/>
    </row>
    <row r="130" spans="1:11" s="16" customFormat="1" ht="41.25" customHeight="1" x14ac:dyDescent="0.2">
      <c r="A130" s="18" t="s">
        <v>247</v>
      </c>
      <c r="B130" s="4" t="s">
        <v>248</v>
      </c>
      <c r="C130" s="18" t="s">
        <v>10</v>
      </c>
      <c r="D130" s="10">
        <v>4500</v>
      </c>
      <c r="E130" s="4"/>
      <c r="F130" s="18"/>
      <c r="G130" s="10">
        <v>4500</v>
      </c>
      <c r="H130" s="8"/>
      <c r="I130" s="18"/>
      <c r="J130" s="9" t="s">
        <v>44</v>
      </c>
      <c r="K130" s="45"/>
    </row>
    <row r="131" spans="1:11" s="16" customFormat="1" ht="41.25" customHeight="1" x14ac:dyDescent="0.2">
      <c r="A131" s="18" t="s">
        <v>249</v>
      </c>
      <c r="B131" s="4" t="s">
        <v>250</v>
      </c>
      <c r="C131" s="18" t="s">
        <v>10</v>
      </c>
      <c r="D131" s="10">
        <v>3200</v>
      </c>
      <c r="E131" s="4"/>
      <c r="F131" s="18"/>
      <c r="G131" s="10">
        <v>3200</v>
      </c>
      <c r="H131" s="8"/>
      <c r="I131" s="18"/>
      <c r="J131" s="9" t="s">
        <v>44</v>
      </c>
      <c r="K131" s="45"/>
    </row>
    <row r="132" spans="1:11" s="16" customFormat="1" ht="41.25" customHeight="1" x14ac:dyDescent="0.2">
      <c r="A132" s="46" t="s">
        <v>47</v>
      </c>
      <c r="B132" s="46" t="s">
        <v>75</v>
      </c>
      <c r="C132" s="4" t="s">
        <v>40</v>
      </c>
      <c r="D132" s="44">
        <v>50</v>
      </c>
      <c r="E132" s="18"/>
      <c r="F132" s="52"/>
      <c r="G132" s="10">
        <v>50</v>
      </c>
      <c r="H132" s="8"/>
      <c r="I132" s="18"/>
      <c r="J132" s="9" t="s">
        <v>44</v>
      </c>
      <c r="K132" s="45"/>
    </row>
    <row r="133" spans="1:11" s="16" customFormat="1" ht="41.25" customHeight="1" x14ac:dyDescent="0.2">
      <c r="A133" s="18" t="s">
        <v>251</v>
      </c>
      <c r="B133" s="18" t="s">
        <v>252</v>
      </c>
      <c r="C133" s="4" t="s">
        <v>40</v>
      </c>
      <c r="D133" s="10">
        <v>753</v>
      </c>
      <c r="E133" s="51"/>
      <c r="F133" s="33"/>
      <c r="G133" s="10">
        <v>753</v>
      </c>
      <c r="H133" s="8"/>
      <c r="I133" s="18"/>
      <c r="J133" s="9" t="s">
        <v>44</v>
      </c>
      <c r="K133" s="45"/>
    </row>
    <row r="134" spans="1:11" s="16" customFormat="1" ht="41.25" customHeight="1" x14ac:dyDescent="0.2">
      <c r="A134" s="18" t="s">
        <v>160</v>
      </c>
      <c r="B134" s="18" t="s">
        <v>254</v>
      </c>
      <c r="C134" s="4" t="s">
        <v>40</v>
      </c>
      <c r="D134" s="10">
        <v>480</v>
      </c>
      <c r="E134" s="51"/>
      <c r="F134" s="33"/>
      <c r="G134" s="10">
        <v>480</v>
      </c>
      <c r="H134" s="8"/>
      <c r="I134" s="18"/>
      <c r="J134" s="9" t="s">
        <v>44</v>
      </c>
      <c r="K134" s="45"/>
    </row>
    <row r="135" spans="1:11" s="16" customFormat="1" ht="41.25" customHeight="1" x14ac:dyDescent="0.2">
      <c r="A135" s="18" t="s">
        <v>244</v>
      </c>
      <c r="B135" s="18" t="s">
        <v>255</v>
      </c>
      <c r="C135" s="4" t="s">
        <v>40</v>
      </c>
      <c r="D135" s="54">
        <v>3787.8</v>
      </c>
      <c r="E135" s="17"/>
      <c r="F135" s="55"/>
      <c r="G135" s="10">
        <v>3787.8</v>
      </c>
      <c r="H135" s="8"/>
      <c r="I135" s="18"/>
      <c r="J135" s="9" t="s">
        <v>44</v>
      </c>
      <c r="K135" s="45"/>
    </row>
    <row r="136" spans="1:11" s="16" customFormat="1" ht="41.25" customHeight="1" x14ac:dyDescent="0.2">
      <c r="A136" s="18" t="s">
        <v>184</v>
      </c>
      <c r="B136" s="18" t="s">
        <v>262</v>
      </c>
      <c r="C136" s="4" t="s">
        <v>40</v>
      </c>
      <c r="D136" s="54">
        <v>560</v>
      </c>
      <c r="E136" s="17"/>
      <c r="F136" s="33"/>
      <c r="G136" s="10">
        <v>560</v>
      </c>
      <c r="H136" s="8"/>
      <c r="I136" s="18"/>
      <c r="J136" s="9" t="s">
        <v>44</v>
      </c>
      <c r="K136" s="45"/>
    </row>
    <row r="137" spans="1:11" s="16" customFormat="1" ht="41.25" customHeight="1" x14ac:dyDescent="0.2">
      <c r="A137" s="51" t="s">
        <v>139</v>
      </c>
      <c r="B137" s="51" t="s">
        <v>106</v>
      </c>
      <c r="C137" s="46" t="s">
        <v>256</v>
      </c>
      <c r="D137" s="56">
        <v>2688</v>
      </c>
      <c r="E137" s="46"/>
      <c r="F137" s="57"/>
      <c r="G137" s="10">
        <f>96+476.2+72+382.2+476.7+84</f>
        <v>1587.1000000000001</v>
      </c>
      <c r="H137" s="8"/>
      <c r="I137" s="18"/>
      <c r="J137" s="9" t="s">
        <v>44</v>
      </c>
      <c r="K137" s="45"/>
    </row>
    <row r="138" spans="1:11" s="16" customFormat="1" ht="41.25" customHeight="1" x14ac:dyDescent="0.2">
      <c r="A138" s="51" t="s">
        <v>257</v>
      </c>
      <c r="B138" s="4" t="s">
        <v>258</v>
      </c>
      <c r="C138" s="4" t="s">
        <v>40</v>
      </c>
      <c r="D138" s="10">
        <v>550</v>
      </c>
      <c r="E138" s="17"/>
      <c r="F138" s="55"/>
      <c r="G138" s="10">
        <v>550</v>
      </c>
      <c r="H138" s="8"/>
      <c r="I138" s="18"/>
      <c r="J138" s="9" t="s">
        <v>44</v>
      </c>
      <c r="K138" s="45"/>
    </row>
    <row r="139" spans="1:11" s="16" customFormat="1" ht="41.25" customHeight="1" x14ac:dyDescent="0.2">
      <c r="A139" s="51" t="s">
        <v>259</v>
      </c>
      <c r="B139" s="18" t="s">
        <v>189</v>
      </c>
      <c r="C139" s="4" t="s">
        <v>40</v>
      </c>
      <c r="D139" s="10">
        <v>500</v>
      </c>
      <c r="E139" s="17"/>
      <c r="F139" s="55"/>
      <c r="G139" s="10">
        <v>500</v>
      </c>
      <c r="H139" s="8"/>
      <c r="I139" s="18"/>
      <c r="J139" s="9" t="s">
        <v>44</v>
      </c>
      <c r="K139" s="45"/>
    </row>
    <row r="140" spans="1:11" s="16" customFormat="1" ht="41.25" customHeight="1" x14ac:dyDescent="0.2">
      <c r="A140" s="18" t="s">
        <v>260</v>
      </c>
      <c r="B140" s="18" t="s">
        <v>189</v>
      </c>
      <c r="C140" s="4" t="s">
        <v>40</v>
      </c>
      <c r="D140" s="10">
        <v>184.5</v>
      </c>
      <c r="E140" s="17"/>
      <c r="F140" s="55"/>
      <c r="G140" s="10">
        <v>184.5</v>
      </c>
      <c r="H140" s="8"/>
      <c r="I140" s="18"/>
      <c r="J140" s="9" t="s">
        <v>44</v>
      </c>
      <c r="K140" s="45"/>
    </row>
    <row r="141" spans="1:11" s="16" customFormat="1" ht="41.25" customHeight="1" x14ac:dyDescent="0.2">
      <c r="A141" s="32" t="s">
        <v>261</v>
      </c>
      <c r="B141" s="18" t="s">
        <v>189</v>
      </c>
      <c r="C141" s="4" t="s">
        <v>40</v>
      </c>
      <c r="D141" s="10">
        <v>125</v>
      </c>
      <c r="E141" s="17"/>
      <c r="F141" s="55"/>
      <c r="G141" s="10">
        <v>125</v>
      </c>
      <c r="H141" s="8"/>
      <c r="I141" s="18"/>
      <c r="J141" s="9" t="s">
        <v>44</v>
      </c>
      <c r="K141" s="45"/>
    </row>
    <row r="142" spans="1:11" s="16" customFormat="1" ht="41.25" customHeight="1" x14ac:dyDescent="0.2">
      <c r="A142" s="18" t="s">
        <v>264</v>
      </c>
      <c r="B142" s="18" t="s">
        <v>265</v>
      </c>
      <c r="C142" s="4" t="s">
        <v>40</v>
      </c>
      <c r="D142" s="10">
        <v>174</v>
      </c>
      <c r="E142" s="51"/>
      <c r="F142" s="55"/>
      <c r="G142" s="10">
        <v>174</v>
      </c>
      <c r="H142" s="8"/>
      <c r="I142" s="18"/>
      <c r="J142" s="9" t="s">
        <v>44</v>
      </c>
      <c r="K142" s="45"/>
    </row>
    <row r="143" spans="1:11" s="16" customFormat="1" ht="41.25" customHeight="1" x14ac:dyDescent="0.2">
      <c r="A143" s="18" t="s">
        <v>266</v>
      </c>
      <c r="B143" s="18" t="s">
        <v>155</v>
      </c>
      <c r="C143" s="4" t="s">
        <v>42</v>
      </c>
      <c r="D143" s="10">
        <v>2274</v>
      </c>
      <c r="E143" s="18"/>
      <c r="F143" s="18"/>
      <c r="G143" s="10">
        <v>2274</v>
      </c>
      <c r="H143" s="8"/>
      <c r="I143" s="18"/>
      <c r="J143" s="9" t="s">
        <v>44</v>
      </c>
      <c r="K143" s="45"/>
    </row>
    <row r="144" spans="1:11" s="16" customFormat="1" ht="41.25" customHeight="1" x14ac:dyDescent="0.2">
      <c r="A144" s="18" t="s">
        <v>142</v>
      </c>
      <c r="B144" s="18" t="s">
        <v>267</v>
      </c>
      <c r="C144" s="4" t="s">
        <v>42</v>
      </c>
      <c r="D144" s="10">
        <v>12076</v>
      </c>
      <c r="E144" s="18"/>
      <c r="F144" s="18"/>
      <c r="G144" s="10">
        <v>12076</v>
      </c>
      <c r="H144" s="8"/>
      <c r="I144" s="18"/>
      <c r="J144" s="9" t="s">
        <v>44</v>
      </c>
      <c r="K144" s="45"/>
    </row>
    <row r="145" spans="1:11" s="16" customFormat="1" ht="41.25" customHeight="1" x14ac:dyDescent="0.2">
      <c r="A145" s="18" t="s">
        <v>268</v>
      </c>
      <c r="B145" s="18" t="s">
        <v>269</v>
      </c>
      <c r="C145" s="4" t="s">
        <v>41</v>
      </c>
      <c r="D145" s="10">
        <v>1500</v>
      </c>
      <c r="E145" s="18"/>
      <c r="F145" s="18"/>
      <c r="G145" s="10">
        <v>1500</v>
      </c>
      <c r="H145" s="8"/>
      <c r="I145" s="18"/>
      <c r="J145" s="9" t="s">
        <v>44</v>
      </c>
      <c r="K145" s="45"/>
    </row>
    <row r="146" spans="1:11" s="16" customFormat="1" ht="41.25" customHeight="1" x14ac:dyDescent="0.2">
      <c r="A146" s="18" t="s">
        <v>139</v>
      </c>
      <c r="B146" s="18" t="s">
        <v>269</v>
      </c>
      <c r="C146" s="4" t="s">
        <v>41</v>
      </c>
      <c r="D146" s="10">
        <v>2800</v>
      </c>
      <c r="E146" s="18"/>
      <c r="F146" s="18"/>
      <c r="G146" s="10">
        <f>700+700+700+700</f>
        <v>2800</v>
      </c>
      <c r="H146" s="8"/>
      <c r="I146" s="18"/>
      <c r="J146" s="9" t="s">
        <v>44</v>
      </c>
      <c r="K146" s="45"/>
    </row>
    <row r="147" spans="1:11" s="16" customFormat="1" ht="41.25" customHeight="1" x14ac:dyDescent="0.2">
      <c r="A147" s="18" t="s">
        <v>139</v>
      </c>
      <c r="B147" s="18" t="s">
        <v>269</v>
      </c>
      <c r="C147" s="4" t="s">
        <v>41</v>
      </c>
      <c r="D147" s="10">
        <v>4920</v>
      </c>
      <c r="E147" s="18"/>
      <c r="F147" s="18"/>
      <c r="G147" s="10">
        <f>920+500+1000+1500+1000</f>
        <v>4920</v>
      </c>
      <c r="H147" s="8"/>
      <c r="I147" s="18"/>
      <c r="J147" s="9" t="s">
        <v>44</v>
      </c>
      <c r="K147" s="45"/>
    </row>
    <row r="148" spans="1:11" s="16" customFormat="1" ht="41.25" customHeight="1" x14ac:dyDescent="0.2">
      <c r="A148" s="18" t="s">
        <v>139</v>
      </c>
      <c r="B148" s="18" t="s">
        <v>269</v>
      </c>
      <c r="C148" s="4" t="s">
        <v>41</v>
      </c>
      <c r="D148" s="10">
        <v>2000</v>
      </c>
      <c r="E148" s="18"/>
      <c r="F148" s="18"/>
      <c r="G148" s="10">
        <f>440+440+340+780</f>
        <v>2000</v>
      </c>
      <c r="H148" s="8"/>
      <c r="I148" s="18"/>
      <c r="J148" s="9" t="s">
        <v>44</v>
      </c>
      <c r="K148" s="45"/>
    </row>
    <row r="149" spans="1:11" s="16" customFormat="1" ht="41.25" customHeight="1" x14ac:dyDescent="0.2">
      <c r="A149" s="18" t="s">
        <v>139</v>
      </c>
      <c r="B149" s="18" t="s">
        <v>269</v>
      </c>
      <c r="C149" s="4" t="s">
        <v>41</v>
      </c>
      <c r="D149" s="10">
        <v>2560</v>
      </c>
      <c r="E149" s="18"/>
      <c r="F149" s="18"/>
      <c r="G149" s="10">
        <v>2560</v>
      </c>
      <c r="H149" s="8"/>
      <c r="I149" s="18"/>
      <c r="J149" s="9" t="s">
        <v>44</v>
      </c>
      <c r="K149" s="45"/>
    </row>
    <row r="150" spans="1:11" s="16" customFormat="1" ht="41.25" customHeight="1" x14ac:dyDescent="0.2">
      <c r="A150" s="18" t="s">
        <v>270</v>
      </c>
      <c r="B150" s="18" t="s">
        <v>271</v>
      </c>
      <c r="C150" s="4" t="s">
        <v>40</v>
      </c>
      <c r="D150" s="10">
        <v>50</v>
      </c>
      <c r="E150" s="18"/>
      <c r="F150" s="18"/>
      <c r="G150" s="10">
        <v>50</v>
      </c>
      <c r="H150" s="8"/>
      <c r="I150" s="18"/>
      <c r="J150" s="9" t="s">
        <v>44</v>
      </c>
      <c r="K150" s="45"/>
    </row>
    <row r="151" spans="1:11" s="16" customFormat="1" ht="41.25" customHeight="1" x14ac:dyDescent="0.2">
      <c r="A151" s="18" t="s">
        <v>266</v>
      </c>
      <c r="B151" s="18" t="s">
        <v>155</v>
      </c>
      <c r="C151" s="4" t="s">
        <v>42</v>
      </c>
      <c r="D151" s="10">
        <v>1231</v>
      </c>
      <c r="E151" s="18"/>
      <c r="F151" s="18"/>
      <c r="G151" s="10">
        <f>1168.84+62.16</f>
        <v>1231</v>
      </c>
      <c r="H151" s="8"/>
      <c r="I151" s="18"/>
      <c r="J151" s="9" t="s">
        <v>44</v>
      </c>
      <c r="K151" s="45"/>
    </row>
    <row r="152" spans="1:11" s="16" customFormat="1" ht="76.5" customHeight="1" x14ac:dyDescent="0.2">
      <c r="A152" s="46" t="s">
        <v>16</v>
      </c>
      <c r="B152" s="51" t="s">
        <v>71</v>
      </c>
      <c r="C152" s="4" t="s">
        <v>40</v>
      </c>
      <c r="D152" s="10">
        <v>4000</v>
      </c>
      <c r="E152" s="18"/>
      <c r="F152" s="18"/>
      <c r="G152" s="10">
        <f>1380+1505+220</f>
        <v>3105</v>
      </c>
      <c r="H152" s="8"/>
      <c r="I152" s="18"/>
      <c r="J152" s="9" t="s">
        <v>44</v>
      </c>
      <c r="K152" s="45"/>
    </row>
    <row r="153" spans="1:11" s="16" customFormat="1" ht="61.5" customHeight="1" x14ac:dyDescent="0.2">
      <c r="A153" s="4" t="s">
        <v>275</v>
      </c>
      <c r="B153" s="18" t="s">
        <v>276</v>
      </c>
      <c r="C153" s="4" t="s">
        <v>40</v>
      </c>
      <c r="D153" s="10">
        <v>420</v>
      </c>
      <c r="E153" s="10"/>
      <c r="F153" s="17"/>
      <c r="G153" s="10">
        <v>420</v>
      </c>
      <c r="H153" s="33"/>
      <c r="I153" s="18"/>
      <c r="J153" s="9" t="s">
        <v>44</v>
      </c>
      <c r="K153" s="45"/>
    </row>
    <row r="154" spans="1:11" s="16" customFormat="1" ht="39.75" customHeight="1" x14ac:dyDescent="0.2">
      <c r="A154" s="46" t="s">
        <v>277</v>
      </c>
      <c r="B154" s="51" t="s">
        <v>278</v>
      </c>
      <c r="C154" s="46" t="s">
        <v>40</v>
      </c>
      <c r="D154" s="44">
        <v>4420</v>
      </c>
      <c r="E154" s="44"/>
      <c r="F154" s="52"/>
      <c r="G154" s="10">
        <v>0</v>
      </c>
      <c r="H154" s="51"/>
      <c r="I154" s="18"/>
      <c r="J154" s="9" t="s">
        <v>44</v>
      </c>
      <c r="K154" s="45"/>
    </row>
    <row r="155" spans="1:11" s="16" customFormat="1" ht="51.75" customHeight="1" x14ac:dyDescent="0.2">
      <c r="A155" s="46" t="s">
        <v>16</v>
      </c>
      <c r="B155" s="51" t="s">
        <v>279</v>
      </c>
      <c r="C155" s="46" t="s">
        <v>40</v>
      </c>
      <c r="D155" s="44">
        <v>55</v>
      </c>
      <c r="E155" s="44"/>
      <c r="F155" s="51"/>
      <c r="G155" s="10">
        <v>55</v>
      </c>
      <c r="H155" s="18"/>
      <c r="I155" s="18"/>
      <c r="J155" s="9" t="s">
        <v>44</v>
      </c>
      <c r="K155" s="45"/>
    </row>
    <row r="156" spans="1:11" s="16" customFormat="1" ht="45" customHeight="1" x14ac:dyDescent="0.2">
      <c r="A156" s="46" t="s">
        <v>236</v>
      </c>
      <c r="B156" s="51" t="s">
        <v>280</v>
      </c>
      <c r="C156" s="46" t="s">
        <v>40</v>
      </c>
      <c r="D156" s="44">
        <v>385</v>
      </c>
      <c r="E156" s="44"/>
      <c r="F156" s="48"/>
      <c r="G156" s="10">
        <v>385</v>
      </c>
      <c r="H156" s="33"/>
      <c r="I156" s="18"/>
      <c r="J156" s="9" t="s">
        <v>44</v>
      </c>
      <c r="K156" s="45"/>
    </row>
    <row r="157" spans="1:11" s="16" customFormat="1" ht="42.75" customHeight="1" x14ac:dyDescent="0.2">
      <c r="A157" s="46" t="s">
        <v>281</v>
      </c>
      <c r="B157" s="51" t="s">
        <v>282</v>
      </c>
      <c r="C157" s="46" t="s">
        <v>40</v>
      </c>
      <c r="D157" s="44">
        <v>312</v>
      </c>
      <c r="E157" s="44"/>
      <c r="F157" s="51"/>
      <c r="G157" s="10">
        <v>312</v>
      </c>
      <c r="H157" s="18"/>
      <c r="I157" s="18"/>
      <c r="J157" s="9" t="s">
        <v>44</v>
      </c>
      <c r="K157" s="45"/>
    </row>
    <row r="158" spans="1:11" s="16" customFormat="1" ht="29.25" customHeight="1" x14ac:dyDescent="0.2">
      <c r="A158" s="51" t="s">
        <v>160</v>
      </c>
      <c r="B158" s="51" t="s">
        <v>291</v>
      </c>
      <c r="C158" s="46" t="s">
        <v>40</v>
      </c>
      <c r="D158" s="44">
        <v>1088</v>
      </c>
      <c r="E158" s="44"/>
      <c r="F158" s="51"/>
      <c r="G158" s="44">
        <v>1088</v>
      </c>
      <c r="H158" s="18"/>
      <c r="I158" s="18"/>
      <c r="J158" s="9" t="s">
        <v>44</v>
      </c>
      <c r="K158" s="45"/>
    </row>
    <row r="159" spans="1:11" s="16" customFormat="1" ht="42.75" customHeight="1" x14ac:dyDescent="0.2">
      <c r="A159" s="51" t="s">
        <v>283</v>
      </c>
      <c r="B159" s="51" t="s">
        <v>284</v>
      </c>
      <c r="C159" s="46" t="s">
        <v>40</v>
      </c>
      <c r="D159" s="44">
        <v>18500</v>
      </c>
      <c r="E159" s="44"/>
      <c r="F159" s="51"/>
      <c r="G159" s="44">
        <v>18500</v>
      </c>
      <c r="H159" s="51"/>
      <c r="I159" s="18"/>
      <c r="J159" s="9" t="s">
        <v>44</v>
      </c>
      <c r="K159" s="45"/>
    </row>
    <row r="160" spans="1:11" s="16" customFormat="1" ht="44.25" customHeight="1" x14ac:dyDescent="0.2">
      <c r="A160" s="51" t="s">
        <v>285</v>
      </c>
      <c r="B160" s="51" t="s">
        <v>286</v>
      </c>
      <c r="C160" s="46" t="s">
        <v>40</v>
      </c>
      <c r="D160" s="44">
        <v>46490</v>
      </c>
      <c r="E160" s="44"/>
      <c r="F160" s="51"/>
      <c r="G160" s="44">
        <v>46490</v>
      </c>
      <c r="H160" s="51"/>
      <c r="I160" s="18"/>
      <c r="J160" s="9" t="s">
        <v>44</v>
      </c>
      <c r="K160" s="45"/>
    </row>
    <row r="161" spans="1:11" s="16" customFormat="1" ht="75" customHeight="1" x14ac:dyDescent="0.2">
      <c r="A161" s="51" t="s">
        <v>287</v>
      </c>
      <c r="B161" s="51" t="s">
        <v>288</v>
      </c>
      <c r="C161" s="4" t="s">
        <v>40</v>
      </c>
      <c r="D161" s="44">
        <v>353.2</v>
      </c>
      <c r="E161" s="44"/>
      <c r="F161" s="17"/>
      <c r="G161" s="44">
        <v>353.2</v>
      </c>
      <c r="H161" s="51"/>
      <c r="I161" s="18"/>
      <c r="J161" s="9" t="s">
        <v>44</v>
      </c>
      <c r="K161" s="45"/>
    </row>
    <row r="162" spans="1:11" s="16" customFormat="1" ht="69" customHeight="1" x14ac:dyDescent="0.2">
      <c r="A162" s="51" t="s">
        <v>293</v>
      </c>
      <c r="B162" s="51" t="s">
        <v>294</v>
      </c>
      <c r="C162" s="46" t="s">
        <v>40</v>
      </c>
      <c r="D162" s="44">
        <v>3190</v>
      </c>
      <c r="E162" s="17"/>
      <c r="F162" s="57"/>
      <c r="G162" s="44">
        <v>3190</v>
      </c>
      <c r="H162" s="51"/>
      <c r="I162" s="18"/>
      <c r="J162" s="9" t="s">
        <v>44</v>
      </c>
      <c r="K162" s="45"/>
    </row>
    <row r="163" spans="1:11" s="16" customFormat="1" ht="57" customHeight="1" x14ac:dyDescent="0.2">
      <c r="A163" s="51" t="s">
        <v>295</v>
      </c>
      <c r="B163" s="51" t="s">
        <v>296</v>
      </c>
      <c r="C163" s="46" t="s">
        <v>40</v>
      </c>
      <c r="D163" s="44">
        <v>644</v>
      </c>
      <c r="E163" s="17"/>
      <c r="F163" s="57"/>
      <c r="G163" s="44">
        <v>644</v>
      </c>
      <c r="H163" s="51"/>
      <c r="I163" s="18"/>
      <c r="J163" s="9" t="s">
        <v>44</v>
      </c>
      <c r="K163" s="45"/>
    </row>
    <row r="164" spans="1:11" s="16" customFormat="1" ht="62.25" customHeight="1" x14ac:dyDescent="0.2">
      <c r="A164" s="18" t="s">
        <v>297</v>
      </c>
      <c r="B164" s="51" t="s">
        <v>298</v>
      </c>
      <c r="C164" s="46" t="s">
        <v>40</v>
      </c>
      <c r="D164" s="10">
        <v>865</v>
      </c>
      <c r="E164" s="17"/>
      <c r="F164" s="33"/>
      <c r="G164" s="44">
        <v>865</v>
      </c>
      <c r="H164" s="51"/>
      <c r="I164" s="18"/>
      <c r="J164" s="9" t="s">
        <v>44</v>
      </c>
      <c r="K164" s="45"/>
    </row>
    <row r="165" spans="1:11" s="16" customFormat="1" ht="56.25" customHeight="1" x14ac:dyDescent="0.2">
      <c r="A165" s="51" t="s">
        <v>299</v>
      </c>
      <c r="B165" s="51" t="s">
        <v>300</v>
      </c>
      <c r="C165" s="46" t="s">
        <v>320</v>
      </c>
      <c r="D165" s="44">
        <v>252</v>
      </c>
      <c r="E165" s="17"/>
      <c r="F165" s="57"/>
      <c r="G165" s="44">
        <v>252</v>
      </c>
      <c r="H165" s="51"/>
      <c r="I165" s="18"/>
      <c r="J165" s="9" t="s">
        <v>44</v>
      </c>
      <c r="K165" s="45"/>
    </row>
    <row r="166" spans="1:11" s="16" customFormat="1" ht="71.25" customHeight="1" x14ac:dyDescent="0.2">
      <c r="A166" s="51" t="s">
        <v>301</v>
      </c>
      <c r="B166" s="51" t="s">
        <v>302</v>
      </c>
      <c r="C166" s="46" t="s">
        <v>40</v>
      </c>
      <c r="D166" s="44">
        <v>1175.7</v>
      </c>
      <c r="E166" s="17"/>
      <c r="F166" s="57"/>
      <c r="G166" s="44">
        <v>1175.7</v>
      </c>
      <c r="H166" s="51"/>
      <c r="I166" s="18"/>
      <c r="J166" s="9" t="s">
        <v>44</v>
      </c>
      <c r="K166" s="45"/>
    </row>
    <row r="167" spans="1:11" s="16" customFormat="1" ht="63" customHeight="1" x14ac:dyDescent="0.2">
      <c r="A167" s="51" t="s">
        <v>236</v>
      </c>
      <c r="B167" s="51" t="s">
        <v>303</v>
      </c>
      <c r="C167" s="46" t="s">
        <v>40</v>
      </c>
      <c r="D167" s="44">
        <v>385</v>
      </c>
      <c r="E167" s="17"/>
      <c r="F167" s="57"/>
      <c r="G167" s="44">
        <v>385</v>
      </c>
      <c r="H167" s="51"/>
      <c r="I167" s="18"/>
      <c r="J167" s="9" t="s">
        <v>44</v>
      </c>
      <c r="K167" s="45"/>
    </row>
    <row r="168" spans="1:11" s="16" customFormat="1" ht="75" customHeight="1" x14ac:dyDescent="0.2">
      <c r="A168" s="51" t="s">
        <v>304</v>
      </c>
      <c r="B168" s="51" t="s">
        <v>305</v>
      </c>
      <c r="C168" s="46" t="s">
        <v>40</v>
      </c>
      <c r="D168" s="44">
        <v>140</v>
      </c>
      <c r="E168" s="17"/>
      <c r="F168" s="57"/>
      <c r="G168" s="44">
        <v>140</v>
      </c>
      <c r="H168" s="51"/>
      <c r="I168" s="18"/>
      <c r="J168" s="9" t="s">
        <v>44</v>
      </c>
      <c r="K168" s="45"/>
    </row>
    <row r="169" spans="1:11" s="16" customFormat="1" ht="75" customHeight="1" x14ac:dyDescent="0.2">
      <c r="A169" s="51" t="s">
        <v>98</v>
      </c>
      <c r="B169" s="51" t="s">
        <v>306</v>
      </c>
      <c r="C169" s="46" t="s">
        <v>40</v>
      </c>
      <c r="D169" s="44">
        <v>1500</v>
      </c>
      <c r="E169" s="64"/>
      <c r="F169" s="57"/>
      <c r="G169" s="44">
        <v>933</v>
      </c>
      <c r="H169" s="51"/>
      <c r="I169" s="18"/>
      <c r="J169" s="9" t="s">
        <v>44</v>
      </c>
      <c r="K169" s="45"/>
    </row>
    <row r="170" spans="1:11" s="16" customFormat="1" ht="75" customHeight="1" x14ac:dyDescent="0.2">
      <c r="A170" s="51" t="s">
        <v>307</v>
      </c>
      <c r="B170" s="51" t="s">
        <v>308</v>
      </c>
      <c r="C170" s="46" t="s">
        <v>42</v>
      </c>
      <c r="D170" s="44">
        <v>11049.99</v>
      </c>
      <c r="E170" s="46"/>
      <c r="F170" s="66"/>
      <c r="G170" s="44">
        <v>10728.14</v>
      </c>
      <c r="H170" s="51"/>
      <c r="I170" s="18"/>
      <c r="J170" s="9" t="s">
        <v>44</v>
      </c>
      <c r="K170" s="45"/>
    </row>
    <row r="171" spans="1:11" s="16" customFormat="1" ht="75" customHeight="1" x14ac:dyDescent="0.2">
      <c r="A171" s="18" t="s">
        <v>309</v>
      </c>
      <c r="B171" s="18" t="s">
        <v>310</v>
      </c>
      <c r="C171" s="4" t="s">
        <v>40</v>
      </c>
      <c r="D171" s="10">
        <v>2811.8</v>
      </c>
      <c r="E171" s="51"/>
      <c r="F171" s="65"/>
      <c r="G171" s="10">
        <v>2811.8</v>
      </c>
      <c r="H171" s="51"/>
      <c r="I171" s="18"/>
      <c r="J171" s="9" t="s">
        <v>44</v>
      </c>
      <c r="K171" s="45"/>
    </row>
    <row r="172" spans="1:11" s="16" customFormat="1" ht="75" customHeight="1" x14ac:dyDescent="0.2">
      <c r="A172" s="18" t="s">
        <v>311</v>
      </c>
      <c r="B172" s="18" t="s">
        <v>312</v>
      </c>
      <c r="C172" s="4" t="s">
        <v>40</v>
      </c>
      <c r="D172" s="10">
        <v>186</v>
      </c>
      <c r="E172" s="51"/>
      <c r="F172" s="65"/>
      <c r="G172" s="10">
        <v>186</v>
      </c>
      <c r="H172" s="51"/>
      <c r="I172" s="18"/>
      <c r="J172" s="9" t="s">
        <v>44</v>
      </c>
      <c r="K172" s="45"/>
    </row>
    <row r="173" spans="1:11" s="16" customFormat="1" ht="75" customHeight="1" x14ac:dyDescent="0.2">
      <c r="A173" s="18" t="s">
        <v>184</v>
      </c>
      <c r="B173" s="18" t="s">
        <v>313</v>
      </c>
      <c r="C173" s="4" t="s">
        <v>40</v>
      </c>
      <c r="D173" s="10">
        <v>784</v>
      </c>
      <c r="E173" s="17"/>
      <c r="F173" s="57"/>
      <c r="G173" s="10">
        <v>784</v>
      </c>
      <c r="H173" s="51"/>
      <c r="I173" s="18"/>
      <c r="J173" s="9" t="s">
        <v>44</v>
      </c>
      <c r="K173" s="45"/>
    </row>
    <row r="174" spans="1:11" s="16" customFormat="1" ht="75" customHeight="1" x14ac:dyDescent="0.2">
      <c r="A174" s="18" t="s">
        <v>314</v>
      </c>
      <c r="B174" s="18" t="s">
        <v>315</v>
      </c>
      <c r="C174" s="4" t="s">
        <v>40</v>
      </c>
      <c r="D174" s="10">
        <v>4981.5</v>
      </c>
      <c r="E174" s="51"/>
      <c r="F174" s="65"/>
      <c r="G174" s="44">
        <v>4963.07</v>
      </c>
      <c r="H174" s="51"/>
      <c r="I174" s="18"/>
      <c r="J174" s="9" t="s">
        <v>44</v>
      </c>
      <c r="K174" s="45"/>
    </row>
    <row r="175" spans="1:11" s="16" customFormat="1" ht="41.25" customHeight="1" x14ac:dyDescent="0.2">
      <c r="A175" s="46" t="s">
        <v>18</v>
      </c>
      <c r="B175" s="46" t="s">
        <v>39</v>
      </c>
      <c r="C175" s="45" t="s">
        <v>10</v>
      </c>
      <c r="D175" s="44">
        <v>88.5</v>
      </c>
      <c r="E175" s="58"/>
      <c r="F175" s="59"/>
      <c r="G175" s="44">
        <v>88.5</v>
      </c>
      <c r="H175" s="60"/>
      <c r="I175" s="61"/>
      <c r="J175" s="9" t="s">
        <v>44</v>
      </c>
      <c r="K175" s="45"/>
    </row>
    <row r="176" spans="1:11" s="16" customFormat="1" ht="41.25" customHeight="1" x14ac:dyDescent="0.2">
      <c r="A176" s="4" t="s">
        <v>23</v>
      </c>
      <c r="B176" s="4" t="s">
        <v>83</v>
      </c>
      <c r="C176" s="19" t="s">
        <v>10</v>
      </c>
      <c r="D176" s="10">
        <v>120</v>
      </c>
      <c r="E176" s="25"/>
      <c r="F176" s="3"/>
      <c r="G176" s="44">
        <v>120</v>
      </c>
      <c r="H176" s="8"/>
      <c r="I176" s="7"/>
      <c r="J176" s="9" t="s">
        <v>44</v>
      </c>
      <c r="K176" s="45"/>
    </row>
    <row r="177" spans="1:11" s="16" customFormat="1" ht="41.25" customHeight="1" x14ac:dyDescent="0.2">
      <c r="A177" s="4" t="s">
        <v>48</v>
      </c>
      <c r="B177" s="4" t="s">
        <v>49</v>
      </c>
      <c r="C177" s="19" t="s">
        <v>10</v>
      </c>
      <c r="D177" s="10">
        <v>120</v>
      </c>
      <c r="E177" s="25"/>
      <c r="F177" s="3"/>
      <c r="G177" s="44">
        <v>120</v>
      </c>
      <c r="H177" s="8"/>
      <c r="I177" s="7"/>
      <c r="J177" s="9" t="s">
        <v>44</v>
      </c>
      <c r="K177" s="45"/>
    </row>
    <row r="178" spans="1:11" s="16" customFormat="1" ht="41.25" customHeight="1" x14ac:dyDescent="0.2">
      <c r="A178" s="4" t="s">
        <v>11</v>
      </c>
      <c r="B178" s="4" t="s">
        <v>39</v>
      </c>
      <c r="C178" s="19" t="s">
        <v>10</v>
      </c>
      <c r="D178" s="10">
        <v>132</v>
      </c>
      <c r="E178" s="25"/>
      <c r="F178" s="3"/>
      <c r="G178" s="44">
        <v>132</v>
      </c>
      <c r="H178" s="8"/>
      <c r="I178" s="7"/>
      <c r="J178" s="9" t="s">
        <v>44</v>
      </c>
      <c r="K178" s="45"/>
    </row>
    <row r="179" spans="1:11" s="16" customFormat="1" ht="41.25" customHeight="1" x14ac:dyDescent="0.2">
      <c r="A179" s="4" t="s">
        <v>119</v>
      </c>
      <c r="B179" s="4" t="s">
        <v>126</v>
      </c>
      <c r="C179" s="19" t="s">
        <v>10</v>
      </c>
      <c r="D179" s="10">
        <v>70</v>
      </c>
      <c r="E179" s="25"/>
      <c r="F179" s="3"/>
      <c r="G179" s="44">
        <v>70</v>
      </c>
      <c r="H179" s="8"/>
      <c r="I179" s="7"/>
      <c r="J179" s="9" t="s">
        <v>44</v>
      </c>
      <c r="K179" s="45"/>
    </row>
    <row r="180" spans="1:11" s="16" customFormat="1" ht="41.25" customHeight="1" x14ac:dyDescent="0.2">
      <c r="A180" s="4" t="s">
        <v>120</v>
      </c>
      <c r="B180" s="4" t="s">
        <v>127</v>
      </c>
      <c r="C180" s="19" t="s">
        <v>10</v>
      </c>
      <c r="D180" s="10">
        <v>120</v>
      </c>
      <c r="E180" s="25"/>
      <c r="F180" s="3"/>
      <c r="G180" s="44">
        <v>120</v>
      </c>
      <c r="H180" s="8"/>
      <c r="I180" s="7"/>
      <c r="J180" s="9" t="s">
        <v>44</v>
      </c>
      <c r="K180" s="45"/>
    </row>
    <row r="181" spans="1:11" s="16" customFormat="1" ht="41.25" customHeight="1" x14ac:dyDescent="0.2">
      <c r="A181" s="4" t="s">
        <v>18</v>
      </c>
      <c r="B181" s="4" t="s">
        <v>39</v>
      </c>
      <c r="C181" s="19" t="s">
        <v>10</v>
      </c>
      <c r="D181" s="10">
        <v>85</v>
      </c>
      <c r="E181" s="25"/>
      <c r="F181" s="3"/>
      <c r="G181" s="44">
        <v>85</v>
      </c>
      <c r="H181" s="8"/>
      <c r="I181" s="7"/>
      <c r="J181" s="9" t="s">
        <v>44</v>
      </c>
      <c r="K181" s="45"/>
    </row>
    <row r="182" spans="1:11" s="16" customFormat="1" ht="41.25" customHeight="1" x14ac:dyDescent="0.2">
      <c r="A182" s="4" t="s">
        <v>23</v>
      </c>
      <c r="B182" s="4" t="s">
        <v>83</v>
      </c>
      <c r="C182" s="19" t="s">
        <v>10</v>
      </c>
      <c r="D182" s="10">
        <v>200</v>
      </c>
      <c r="E182" s="25"/>
      <c r="F182" s="3"/>
      <c r="G182" s="44">
        <v>200</v>
      </c>
      <c r="H182" s="8"/>
      <c r="I182" s="7"/>
      <c r="J182" s="9" t="s">
        <v>44</v>
      </c>
      <c r="K182" s="45"/>
    </row>
    <row r="183" spans="1:11" s="16" customFormat="1" ht="41.25" customHeight="1" x14ac:dyDescent="0.2">
      <c r="A183" s="4" t="s">
        <v>121</v>
      </c>
      <c r="B183" s="4" t="s">
        <v>128</v>
      </c>
      <c r="C183" s="19" t="s">
        <v>10</v>
      </c>
      <c r="D183" s="10">
        <v>516.84</v>
      </c>
      <c r="E183" s="25"/>
      <c r="F183" s="3"/>
      <c r="G183" s="44">
        <v>516.84</v>
      </c>
      <c r="H183" s="8"/>
      <c r="I183" s="7"/>
      <c r="J183" s="9" t="s">
        <v>44</v>
      </c>
      <c r="K183" s="45"/>
    </row>
    <row r="184" spans="1:11" s="16" customFormat="1" ht="41.25" customHeight="1" x14ac:dyDescent="0.2">
      <c r="A184" s="4" t="s">
        <v>122</v>
      </c>
      <c r="B184" s="4" t="s">
        <v>129</v>
      </c>
      <c r="C184" s="19" t="s">
        <v>10</v>
      </c>
      <c r="D184" s="10">
        <v>522.1</v>
      </c>
      <c r="E184" s="25"/>
      <c r="F184" s="3"/>
      <c r="G184" s="44">
        <v>522.1</v>
      </c>
      <c r="H184" s="8"/>
      <c r="I184" s="7"/>
      <c r="J184" s="9" t="s">
        <v>44</v>
      </c>
      <c r="K184" s="45"/>
    </row>
    <row r="185" spans="1:11" s="16" customFormat="1" ht="41.25" customHeight="1" x14ac:dyDescent="0.2">
      <c r="A185" s="4" t="s">
        <v>11</v>
      </c>
      <c r="B185" s="4" t="s">
        <v>39</v>
      </c>
      <c r="C185" s="19" t="s">
        <v>10</v>
      </c>
      <c r="D185" s="10">
        <v>132</v>
      </c>
      <c r="E185" s="25"/>
      <c r="F185" s="3"/>
      <c r="G185" s="44">
        <v>132</v>
      </c>
      <c r="H185" s="8"/>
      <c r="I185" s="7"/>
      <c r="J185" s="9" t="s">
        <v>44</v>
      </c>
      <c r="K185" s="45"/>
    </row>
    <row r="186" spans="1:11" s="16" customFormat="1" ht="41.25" customHeight="1" x14ac:dyDescent="0.2">
      <c r="A186" s="4" t="s">
        <v>123</v>
      </c>
      <c r="B186" s="4" t="s">
        <v>130</v>
      </c>
      <c r="C186" s="19" t="s">
        <v>10</v>
      </c>
      <c r="D186" s="10">
        <v>675</v>
      </c>
      <c r="E186" s="25"/>
      <c r="F186" s="3"/>
      <c r="G186" s="44">
        <v>675</v>
      </c>
      <c r="H186" s="8"/>
      <c r="I186" s="7"/>
      <c r="J186" s="9" t="s">
        <v>44</v>
      </c>
      <c r="K186" s="45"/>
    </row>
    <row r="187" spans="1:11" s="16" customFormat="1" ht="41.25" customHeight="1" x14ac:dyDescent="0.2">
      <c r="A187" s="4" t="s">
        <v>23</v>
      </c>
      <c r="B187" s="4" t="s">
        <v>83</v>
      </c>
      <c r="C187" s="19" t="s">
        <v>10</v>
      </c>
      <c r="D187" s="10">
        <v>900</v>
      </c>
      <c r="E187" s="25"/>
      <c r="F187" s="3"/>
      <c r="G187" s="44">
        <v>900</v>
      </c>
      <c r="H187" s="8"/>
      <c r="I187" s="7"/>
      <c r="J187" s="9" t="s">
        <v>44</v>
      </c>
      <c r="K187" s="45"/>
    </row>
    <row r="188" spans="1:11" s="16" customFormat="1" ht="41.25" customHeight="1" x14ac:dyDescent="0.2">
      <c r="A188" s="4" t="s">
        <v>124</v>
      </c>
      <c r="B188" s="4" t="s">
        <v>131</v>
      </c>
      <c r="C188" s="19" t="s">
        <v>10</v>
      </c>
      <c r="D188" s="10">
        <v>2171.9</v>
      </c>
      <c r="E188" s="25"/>
      <c r="F188" s="3"/>
      <c r="G188" s="44">
        <v>2171.9</v>
      </c>
      <c r="H188" s="8"/>
      <c r="I188" s="7"/>
      <c r="J188" s="9" t="s">
        <v>44</v>
      </c>
      <c r="K188" s="45"/>
    </row>
    <row r="189" spans="1:11" s="16" customFormat="1" ht="41.25" customHeight="1" x14ac:dyDescent="0.2">
      <c r="A189" s="4" t="s">
        <v>48</v>
      </c>
      <c r="B189" s="4" t="s">
        <v>49</v>
      </c>
      <c r="C189" s="19" t="s">
        <v>10</v>
      </c>
      <c r="D189" s="10">
        <v>120</v>
      </c>
      <c r="E189" s="25"/>
      <c r="F189" s="3"/>
      <c r="G189" s="44">
        <v>120</v>
      </c>
      <c r="H189" s="8"/>
      <c r="I189" s="7"/>
      <c r="J189" s="9" t="s">
        <v>44</v>
      </c>
      <c r="K189" s="45"/>
    </row>
    <row r="190" spans="1:11" s="16" customFormat="1" ht="41.25" customHeight="1" x14ac:dyDescent="0.2">
      <c r="A190" s="4" t="s">
        <v>125</v>
      </c>
      <c r="B190" s="4" t="s">
        <v>128</v>
      </c>
      <c r="C190" s="19" t="s">
        <v>10</v>
      </c>
      <c r="D190" s="10">
        <v>474.3</v>
      </c>
      <c r="E190" s="25"/>
      <c r="F190" s="3"/>
      <c r="G190" s="44">
        <v>474.3</v>
      </c>
      <c r="H190" s="8"/>
      <c r="I190" s="7"/>
      <c r="J190" s="9" t="s">
        <v>44</v>
      </c>
      <c r="K190" s="45"/>
    </row>
    <row r="191" spans="1:11" s="16" customFormat="1" ht="32.25" customHeight="1" x14ac:dyDescent="0.2">
      <c r="A191" s="4" t="s">
        <v>48</v>
      </c>
      <c r="B191" s="4" t="s">
        <v>49</v>
      </c>
      <c r="C191" s="19" t="s">
        <v>10</v>
      </c>
      <c r="D191" s="10">
        <v>60</v>
      </c>
      <c r="E191" s="25"/>
      <c r="F191" s="3"/>
      <c r="G191" s="44">
        <v>60</v>
      </c>
      <c r="H191" s="8"/>
      <c r="I191" s="7"/>
      <c r="J191" s="9" t="s">
        <v>44</v>
      </c>
      <c r="K191" s="45"/>
    </row>
    <row r="192" spans="1:11" s="16" customFormat="1" ht="32.25" customHeight="1" x14ac:dyDescent="0.2">
      <c r="A192" s="4" t="s">
        <v>119</v>
      </c>
      <c r="B192" s="4" t="s">
        <v>126</v>
      </c>
      <c r="C192" s="19" t="s">
        <v>10</v>
      </c>
      <c r="D192" s="10">
        <v>70</v>
      </c>
      <c r="E192" s="25"/>
      <c r="F192" s="3"/>
      <c r="G192" s="44">
        <v>70</v>
      </c>
      <c r="H192" s="8"/>
      <c r="I192" s="7"/>
      <c r="J192" s="9" t="s">
        <v>44</v>
      </c>
      <c r="K192" s="45"/>
    </row>
    <row r="193" spans="1:11" s="16" customFormat="1" ht="32.25" customHeight="1" x14ac:dyDescent="0.2">
      <c r="A193" s="4" t="s">
        <v>48</v>
      </c>
      <c r="B193" s="4" t="s">
        <v>49</v>
      </c>
      <c r="C193" s="19" t="s">
        <v>10</v>
      </c>
      <c r="D193" s="10">
        <v>120</v>
      </c>
      <c r="E193" s="25"/>
      <c r="F193" s="3"/>
      <c r="G193" s="44">
        <v>120</v>
      </c>
      <c r="H193" s="8"/>
      <c r="I193" s="7"/>
      <c r="J193" s="9" t="s">
        <v>44</v>
      </c>
      <c r="K193" s="45"/>
    </row>
    <row r="194" spans="1:11" s="16" customFormat="1" ht="32.25" customHeight="1" x14ac:dyDescent="0.2">
      <c r="A194" s="4" t="s">
        <v>124</v>
      </c>
      <c r="B194" s="4" t="s">
        <v>131</v>
      </c>
      <c r="C194" s="19" t="s">
        <v>10</v>
      </c>
      <c r="D194" s="10">
        <v>469.7</v>
      </c>
      <c r="E194" s="25"/>
      <c r="F194" s="3"/>
      <c r="G194" s="44">
        <v>469.7</v>
      </c>
      <c r="H194" s="8"/>
      <c r="I194" s="7"/>
      <c r="J194" s="9" t="s">
        <v>44</v>
      </c>
      <c r="K194" s="45"/>
    </row>
    <row r="195" spans="1:11" s="16" customFormat="1" ht="32.25" customHeight="1" x14ac:dyDescent="0.2">
      <c r="A195" s="4" t="s">
        <v>18</v>
      </c>
      <c r="B195" s="4" t="s">
        <v>39</v>
      </c>
      <c r="C195" s="19" t="s">
        <v>10</v>
      </c>
      <c r="D195" s="10">
        <v>79.5</v>
      </c>
      <c r="E195" s="25"/>
      <c r="F195" s="3"/>
      <c r="G195" s="44">
        <v>79.5</v>
      </c>
      <c r="H195" s="8"/>
      <c r="I195" s="7"/>
      <c r="J195" s="9" t="s">
        <v>44</v>
      </c>
      <c r="K195" s="45"/>
    </row>
    <row r="196" spans="1:11" s="16" customFormat="1" ht="32.25" customHeight="1" x14ac:dyDescent="0.2">
      <c r="A196" s="4" t="s">
        <v>119</v>
      </c>
      <c r="B196" s="4" t="s">
        <v>126</v>
      </c>
      <c r="C196" s="19" t="s">
        <v>10</v>
      </c>
      <c r="D196" s="10">
        <v>35</v>
      </c>
      <c r="E196" s="25"/>
      <c r="F196" s="3"/>
      <c r="G196" s="44">
        <v>35</v>
      </c>
      <c r="H196" s="8"/>
      <c r="I196" s="7"/>
      <c r="J196" s="9" t="s">
        <v>44</v>
      </c>
      <c r="K196" s="45"/>
    </row>
    <row r="197" spans="1:11" s="16" customFormat="1" ht="32.25" customHeight="1" x14ac:dyDescent="0.2">
      <c r="A197" s="4" t="s">
        <v>125</v>
      </c>
      <c r="B197" s="4" t="s">
        <v>128</v>
      </c>
      <c r="C197" s="19" t="s">
        <v>10</v>
      </c>
      <c r="D197" s="10">
        <v>1146.5</v>
      </c>
      <c r="E197" s="25"/>
      <c r="F197" s="3"/>
      <c r="G197" s="44">
        <v>1146.5</v>
      </c>
      <c r="H197" s="8"/>
      <c r="I197" s="7"/>
      <c r="J197" s="9" t="s">
        <v>44</v>
      </c>
      <c r="K197" s="45"/>
    </row>
    <row r="198" spans="1:11" s="16" customFormat="1" ht="32.25" customHeight="1" x14ac:dyDescent="0.2">
      <c r="A198" s="4" t="s">
        <v>11</v>
      </c>
      <c r="B198" s="4" t="s">
        <v>39</v>
      </c>
      <c r="C198" s="19" t="s">
        <v>10</v>
      </c>
      <c r="D198" s="10">
        <v>132</v>
      </c>
      <c r="E198" s="25"/>
      <c r="F198" s="3"/>
      <c r="G198" s="44">
        <v>132</v>
      </c>
      <c r="H198" s="8"/>
      <c r="I198" s="7"/>
      <c r="J198" s="9" t="s">
        <v>44</v>
      </c>
      <c r="K198" s="45"/>
    </row>
    <row r="199" spans="1:11" s="16" customFormat="1" ht="32.25" customHeight="1" x14ac:dyDescent="0.2">
      <c r="A199" s="4" t="s">
        <v>48</v>
      </c>
      <c r="B199" s="4" t="s">
        <v>49</v>
      </c>
      <c r="C199" s="19" t="s">
        <v>10</v>
      </c>
      <c r="D199" s="10">
        <v>240</v>
      </c>
      <c r="E199" s="25"/>
      <c r="F199" s="3"/>
      <c r="G199" s="44">
        <v>240</v>
      </c>
      <c r="H199" s="8"/>
      <c r="I199" s="7"/>
      <c r="J199" s="9" t="s">
        <v>44</v>
      </c>
      <c r="K199" s="45"/>
    </row>
    <row r="200" spans="1:11" s="16" customFormat="1" ht="32.25" customHeight="1" x14ac:dyDescent="0.2">
      <c r="A200" s="4" t="s">
        <v>124</v>
      </c>
      <c r="B200" s="4" t="s">
        <v>151</v>
      </c>
      <c r="C200" s="19" t="s">
        <v>10</v>
      </c>
      <c r="D200" s="10">
        <v>237.9</v>
      </c>
      <c r="E200" s="25"/>
      <c r="F200" s="3"/>
      <c r="G200" s="44">
        <v>237.9</v>
      </c>
      <c r="H200" s="8"/>
      <c r="I200" s="7"/>
      <c r="J200" s="9" t="s">
        <v>44</v>
      </c>
      <c r="K200" s="45"/>
    </row>
    <row r="201" spans="1:11" s="16" customFormat="1" ht="32.25" customHeight="1" x14ac:dyDescent="0.2">
      <c r="A201" s="4" t="s">
        <v>48</v>
      </c>
      <c r="B201" s="4" t="s">
        <v>49</v>
      </c>
      <c r="C201" s="19" t="s">
        <v>10</v>
      </c>
      <c r="D201" s="10">
        <v>60</v>
      </c>
      <c r="E201" s="25"/>
      <c r="F201" s="3"/>
      <c r="G201" s="10">
        <v>60</v>
      </c>
      <c r="H201" s="8"/>
      <c r="I201" s="7"/>
      <c r="J201" s="9" t="s">
        <v>44</v>
      </c>
      <c r="K201" s="45"/>
    </row>
    <row r="202" spans="1:11" s="16" customFormat="1" ht="32.25" customHeight="1" x14ac:dyDescent="0.2">
      <c r="A202" s="4" t="s">
        <v>121</v>
      </c>
      <c r="B202" s="4" t="s">
        <v>128</v>
      </c>
      <c r="C202" s="19" t="s">
        <v>10</v>
      </c>
      <c r="D202" s="10">
        <v>686.76</v>
      </c>
      <c r="E202" s="23"/>
      <c r="F202" s="3"/>
      <c r="G202" s="10">
        <v>686.76</v>
      </c>
      <c r="H202" s="8"/>
      <c r="I202" s="7"/>
      <c r="J202" s="9" t="s">
        <v>44</v>
      </c>
      <c r="K202" s="45"/>
    </row>
    <row r="203" spans="1:11" s="16" customFormat="1" ht="32.25" customHeight="1" x14ac:dyDescent="0.2">
      <c r="A203" s="4" t="s">
        <v>23</v>
      </c>
      <c r="B203" s="4" t="s">
        <v>83</v>
      </c>
      <c r="C203" s="19" t="s">
        <v>10</v>
      </c>
      <c r="D203" s="10">
        <v>150</v>
      </c>
      <c r="E203" s="23"/>
      <c r="F203" s="3"/>
      <c r="G203" s="10">
        <v>150</v>
      </c>
      <c r="H203" s="8"/>
      <c r="I203" s="7"/>
      <c r="J203" s="9" t="s">
        <v>44</v>
      </c>
      <c r="K203" s="45"/>
    </row>
    <row r="204" spans="1:11" s="16" customFormat="1" ht="32.25" customHeight="1" x14ac:dyDescent="0.2">
      <c r="A204" s="4" t="s">
        <v>124</v>
      </c>
      <c r="B204" s="4" t="s">
        <v>131</v>
      </c>
      <c r="C204" s="19" t="s">
        <v>10</v>
      </c>
      <c r="D204" s="10">
        <v>1322.55</v>
      </c>
      <c r="E204" s="23"/>
      <c r="F204" s="3"/>
      <c r="G204" s="10">
        <v>1322.55</v>
      </c>
      <c r="H204" s="8"/>
      <c r="I204" s="7"/>
      <c r="J204" s="9" t="s">
        <v>44</v>
      </c>
      <c r="K204" s="45"/>
    </row>
    <row r="205" spans="1:11" s="16" customFormat="1" ht="32.25" customHeight="1" x14ac:dyDescent="0.2">
      <c r="A205" s="4" t="s">
        <v>156</v>
      </c>
      <c r="B205" s="4" t="s">
        <v>83</v>
      </c>
      <c r="C205" s="19" t="s">
        <v>10</v>
      </c>
      <c r="D205" s="10">
        <v>150</v>
      </c>
      <c r="E205" s="23"/>
      <c r="F205" s="3"/>
      <c r="G205" s="10">
        <v>150</v>
      </c>
      <c r="H205" s="8"/>
      <c r="I205" s="7"/>
      <c r="J205" s="9" t="s">
        <v>44</v>
      </c>
      <c r="K205" s="45"/>
    </row>
    <row r="206" spans="1:11" s="16" customFormat="1" ht="32.25" customHeight="1" x14ac:dyDescent="0.2">
      <c r="A206" s="4" t="s">
        <v>11</v>
      </c>
      <c r="B206" s="4" t="s">
        <v>39</v>
      </c>
      <c r="C206" s="19" t="s">
        <v>10</v>
      </c>
      <c r="D206" s="10">
        <v>132</v>
      </c>
      <c r="E206" s="23"/>
      <c r="F206" s="3"/>
      <c r="G206" s="10">
        <v>132</v>
      </c>
      <c r="H206" s="8"/>
      <c r="I206" s="7"/>
      <c r="J206" s="9" t="s">
        <v>44</v>
      </c>
      <c r="K206" s="45"/>
    </row>
    <row r="207" spans="1:11" s="16" customFormat="1" ht="32.25" customHeight="1" x14ac:dyDescent="0.2">
      <c r="A207" s="4" t="s">
        <v>122</v>
      </c>
      <c r="B207" s="4" t="s">
        <v>129</v>
      </c>
      <c r="C207" s="19" t="s">
        <v>10</v>
      </c>
      <c r="D207" s="10">
        <v>2208</v>
      </c>
      <c r="E207" s="23"/>
      <c r="F207" s="3"/>
      <c r="G207" s="10">
        <v>2208</v>
      </c>
      <c r="H207" s="8"/>
      <c r="I207" s="7"/>
      <c r="J207" s="9" t="s">
        <v>44</v>
      </c>
      <c r="K207" s="45"/>
    </row>
    <row r="208" spans="1:11" s="16" customFormat="1" ht="32.25" customHeight="1" x14ac:dyDescent="0.2">
      <c r="A208" s="4" t="s">
        <v>18</v>
      </c>
      <c r="B208" s="4" t="s">
        <v>39</v>
      </c>
      <c r="C208" s="19" t="s">
        <v>10</v>
      </c>
      <c r="D208" s="10">
        <v>84</v>
      </c>
      <c r="E208" s="23"/>
      <c r="F208" s="3"/>
      <c r="G208" s="10">
        <v>84</v>
      </c>
      <c r="H208" s="8"/>
      <c r="I208" s="7"/>
      <c r="J208" s="9" t="s">
        <v>44</v>
      </c>
      <c r="K208" s="45"/>
    </row>
    <row r="209" spans="1:11" s="16" customFormat="1" ht="32.25" customHeight="1" x14ac:dyDescent="0.2">
      <c r="A209" s="4" t="s">
        <v>124</v>
      </c>
      <c r="B209" s="4" t="s">
        <v>131</v>
      </c>
      <c r="C209" s="19" t="s">
        <v>10</v>
      </c>
      <c r="D209" s="10">
        <v>1380.65</v>
      </c>
      <c r="E209" s="23"/>
      <c r="F209" s="3"/>
      <c r="G209" s="10">
        <v>1380.65</v>
      </c>
      <c r="H209" s="8"/>
      <c r="I209" s="7"/>
      <c r="J209" s="9" t="s">
        <v>44</v>
      </c>
      <c r="K209" s="45"/>
    </row>
    <row r="210" spans="1:11" s="16" customFormat="1" ht="32.25" customHeight="1" x14ac:dyDescent="0.2">
      <c r="A210" s="4" t="s">
        <v>156</v>
      </c>
      <c r="B210" s="4" t="s">
        <v>83</v>
      </c>
      <c r="C210" s="19" t="s">
        <v>10</v>
      </c>
      <c r="D210" s="10">
        <v>100</v>
      </c>
      <c r="E210" s="23"/>
      <c r="F210" s="3"/>
      <c r="G210" s="10">
        <v>100</v>
      </c>
      <c r="H210" s="8"/>
      <c r="I210" s="7"/>
      <c r="J210" s="9" t="s">
        <v>44</v>
      </c>
      <c r="K210" s="45"/>
    </row>
    <row r="211" spans="1:11" s="16" customFormat="1" ht="46.5" customHeight="1" x14ac:dyDescent="0.2">
      <c r="A211" s="4" t="s">
        <v>157</v>
      </c>
      <c r="B211" s="4" t="s">
        <v>129</v>
      </c>
      <c r="C211" s="19" t="s">
        <v>10</v>
      </c>
      <c r="D211" s="10">
        <v>334.32</v>
      </c>
      <c r="E211" s="23"/>
      <c r="F211" s="3"/>
      <c r="G211" s="10">
        <v>334.32</v>
      </c>
      <c r="H211" s="8"/>
      <c r="I211" s="7"/>
      <c r="J211" s="9" t="s">
        <v>44</v>
      </c>
      <c r="K211" s="45"/>
    </row>
    <row r="212" spans="1:11" s="16" customFormat="1" ht="32.25" customHeight="1" x14ac:dyDescent="0.2">
      <c r="A212" s="4" t="s">
        <v>176</v>
      </c>
      <c r="B212" s="4" t="s">
        <v>128</v>
      </c>
      <c r="C212" s="19" t="s">
        <v>10</v>
      </c>
      <c r="D212" s="10">
        <v>257.39999999999998</v>
      </c>
      <c r="E212" s="23"/>
      <c r="F212" s="3"/>
      <c r="G212" s="10">
        <v>257.39999999999998</v>
      </c>
      <c r="H212" s="8"/>
      <c r="I212" s="7"/>
      <c r="J212" s="9" t="s">
        <v>44</v>
      </c>
      <c r="K212" s="45"/>
    </row>
    <row r="213" spans="1:11" s="16" customFormat="1" ht="32.25" customHeight="1" x14ac:dyDescent="0.2">
      <c r="A213" s="4" t="s">
        <v>23</v>
      </c>
      <c r="B213" s="4" t="s">
        <v>83</v>
      </c>
      <c r="C213" s="19" t="s">
        <v>10</v>
      </c>
      <c r="D213" s="10">
        <v>150</v>
      </c>
      <c r="E213" s="23"/>
      <c r="F213" s="3"/>
      <c r="G213" s="10">
        <v>150</v>
      </c>
      <c r="H213" s="8"/>
      <c r="I213" s="7"/>
      <c r="J213" s="9" t="s">
        <v>44</v>
      </c>
      <c r="K213" s="45"/>
    </row>
    <row r="214" spans="1:11" s="16" customFormat="1" ht="32.25" customHeight="1" x14ac:dyDescent="0.2">
      <c r="A214" s="4" t="s">
        <v>48</v>
      </c>
      <c r="B214" s="4" t="s">
        <v>49</v>
      </c>
      <c r="C214" s="19" t="s">
        <v>10</v>
      </c>
      <c r="D214" s="10">
        <v>60</v>
      </c>
      <c r="E214" s="23"/>
      <c r="F214" s="3"/>
      <c r="G214" s="10">
        <v>60</v>
      </c>
      <c r="H214" s="8"/>
      <c r="I214" s="7"/>
      <c r="J214" s="9" t="s">
        <v>44</v>
      </c>
      <c r="K214" s="45"/>
    </row>
    <row r="215" spans="1:11" s="16" customFormat="1" ht="32.25" customHeight="1" x14ac:dyDescent="0.2">
      <c r="A215" s="4" t="s">
        <v>177</v>
      </c>
      <c r="B215" s="4" t="s">
        <v>129</v>
      </c>
      <c r="C215" s="19" t="s">
        <v>10</v>
      </c>
      <c r="D215" s="10">
        <v>9615.23</v>
      </c>
      <c r="E215" s="23"/>
      <c r="F215" s="3"/>
      <c r="G215" s="10">
        <v>9615.23</v>
      </c>
      <c r="H215" s="8"/>
      <c r="I215" s="7"/>
      <c r="J215" s="9" t="s">
        <v>44</v>
      </c>
      <c r="K215" s="45"/>
    </row>
    <row r="216" spans="1:11" s="16" customFormat="1" ht="32.25" customHeight="1" x14ac:dyDescent="0.2">
      <c r="A216" s="4" t="s">
        <v>18</v>
      </c>
      <c r="B216" s="4" t="s">
        <v>39</v>
      </c>
      <c r="C216" s="19" t="s">
        <v>10</v>
      </c>
      <c r="D216" s="10">
        <v>77.5</v>
      </c>
      <c r="E216" s="23"/>
      <c r="F216" s="3"/>
      <c r="G216" s="10">
        <v>77.5</v>
      </c>
      <c r="H216" s="8"/>
      <c r="I216" s="7"/>
      <c r="J216" s="9" t="s">
        <v>44</v>
      </c>
      <c r="K216" s="45"/>
    </row>
    <row r="217" spans="1:11" s="16" customFormat="1" ht="32.25" customHeight="1" x14ac:dyDescent="0.2">
      <c r="A217" s="4" t="s">
        <v>48</v>
      </c>
      <c r="B217" s="4" t="s">
        <v>49</v>
      </c>
      <c r="C217" s="19" t="s">
        <v>10</v>
      </c>
      <c r="D217" s="10">
        <v>60</v>
      </c>
      <c r="E217" s="23"/>
      <c r="F217" s="3"/>
      <c r="G217" s="10">
        <v>60</v>
      </c>
      <c r="H217" s="8"/>
      <c r="I217" s="7"/>
      <c r="J217" s="9" t="s">
        <v>44</v>
      </c>
      <c r="K217" s="45"/>
    </row>
    <row r="218" spans="1:11" s="16" customFormat="1" ht="32.25" customHeight="1" x14ac:dyDescent="0.2">
      <c r="A218" s="4" t="s">
        <v>119</v>
      </c>
      <c r="B218" s="4" t="s">
        <v>126</v>
      </c>
      <c r="C218" s="19" t="s">
        <v>10</v>
      </c>
      <c r="D218" s="10">
        <v>35</v>
      </c>
      <c r="E218" s="23"/>
      <c r="F218" s="3"/>
      <c r="G218" s="10">
        <v>35</v>
      </c>
      <c r="H218" s="8"/>
      <c r="I218" s="7"/>
      <c r="J218" s="9" t="s">
        <v>44</v>
      </c>
      <c r="K218" s="45"/>
    </row>
    <row r="219" spans="1:11" s="16" customFormat="1" ht="32.25" customHeight="1" x14ac:dyDescent="0.2">
      <c r="A219" s="4" t="s">
        <v>11</v>
      </c>
      <c r="B219" s="4" t="s">
        <v>39</v>
      </c>
      <c r="C219" s="19" t="s">
        <v>10</v>
      </c>
      <c r="D219" s="10">
        <v>132</v>
      </c>
      <c r="E219" s="23"/>
      <c r="F219" s="3"/>
      <c r="G219" s="10">
        <v>132</v>
      </c>
      <c r="H219" s="8"/>
      <c r="I219" s="7"/>
      <c r="J219" s="9" t="s">
        <v>44</v>
      </c>
      <c r="K219" s="45"/>
    </row>
    <row r="220" spans="1:11" s="16" customFormat="1" ht="32.25" customHeight="1" x14ac:dyDescent="0.2">
      <c r="A220" s="4" t="s">
        <v>123</v>
      </c>
      <c r="B220" s="4" t="s">
        <v>130</v>
      </c>
      <c r="C220" s="19" t="s">
        <v>10</v>
      </c>
      <c r="D220" s="10">
        <v>375</v>
      </c>
      <c r="E220" s="23"/>
      <c r="F220" s="3"/>
      <c r="G220" s="10">
        <v>375</v>
      </c>
      <c r="H220" s="8"/>
      <c r="I220" s="7"/>
      <c r="J220" s="9" t="s">
        <v>44</v>
      </c>
      <c r="K220" s="45"/>
    </row>
    <row r="221" spans="1:11" s="16" customFormat="1" ht="42" customHeight="1" x14ac:dyDescent="0.2">
      <c r="A221" s="4" t="s">
        <v>119</v>
      </c>
      <c r="B221" s="4" t="s">
        <v>126</v>
      </c>
      <c r="C221" s="19" t="s">
        <v>10</v>
      </c>
      <c r="D221" s="10">
        <v>70</v>
      </c>
      <c r="E221" s="23"/>
      <c r="F221" s="3"/>
      <c r="G221" s="10">
        <v>70</v>
      </c>
      <c r="H221" s="8"/>
      <c r="I221" s="7"/>
      <c r="J221" s="9" t="s">
        <v>44</v>
      </c>
      <c r="K221" s="45"/>
    </row>
    <row r="222" spans="1:11" s="16" customFormat="1" ht="32.25" customHeight="1" x14ac:dyDescent="0.2">
      <c r="A222" s="4" t="s">
        <v>124</v>
      </c>
      <c r="B222" s="4" t="s">
        <v>179</v>
      </c>
      <c r="C222" s="19" t="s">
        <v>10</v>
      </c>
      <c r="D222" s="10">
        <v>301.2</v>
      </c>
      <c r="E222" s="23"/>
      <c r="F222" s="3"/>
      <c r="G222" s="10">
        <v>301.2</v>
      </c>
      <c r="H222" s="8"/>
      <c r="I222" s="7"/>
      <c r="J222" s="9" t="s">
        <v>44</v>
      </c>
      <c r="K222" s="45"/>
    </row>
    <row r="223" spans="1:11" s="16" customFormat="1" ht="32.25" customHeight="1" x14ac:dyDescent="0.2">
      <c r="A223" s="4" t="s">
        <v>124</v>
      </c>
      <c r="B223" s="4" t="s">
        <v>131</v>
      </c>
      <c r="C223" s="19" t="s">
        <v>10</v>
      </c>
      <c r="D223" s="10">
        <v>2344.9</v>
      </c>
      <c r="E223" s="23"/>
      <c r="F223" s="3"/>
      <c r="G223" s="10">
        <v>2344.9</v>
      </c>
      <c r="H223" s="8"/>
      <c r="I223" s="7"/>
      <c r="J223" s="9" t="s">
        <v>44</v>
      </c>
      <c r="K223" s="45"/>
    </row>
    <row r="224" spans="1:11" s="16" customFormat="1" ht="32.25" customHeight="1" x14ac:dyDescent="0.2">
      <c r="A224" s="4" t="s">
        <v>178</v>
      </c>
      <c r="B224" s="4" t="s">
        <v>180</v>
      </c>
      <c r="C224" s="19" t="s">
        <v>10</v>
      </c>
      <c r="D224" s="10">
        <v>98</v>
      </c>
      <c r="E224" s="23"/>
      <c r="F224" s="3"/>
      <c r="G224" s="10">
        <v>98</v>
      </c>
      <c r="H224" s="8"/>
      <c r="I224" s="7"/>
      <c r="J224" s="9" t="s">
        <v>44</v>
      </c>
      <c r="K224" s="45"/>
    </row>
    <row r="225" spans="1:11" s="16" customFormat="1" ht="32.25" customHeight="1" x14ac:dyDescent="0.2">
      <c r="A225" s="4" t="s">
        <v>48</v>
      </c>
      <c r="B225" s="4" t="s">
        <v>49</v>
      </c>
      <c r="C225" s="19" t="s">
        <v>10</v>
      </c>
      <c r="D225" s="10">
        <v>60</v>
      </c>
      <c r="E225" s="23"/>
      <c r="F225" s="3"/>
      <c r="G225" s="10">
        <v>60</v>
      </c>
      <c r="H225" s="8"/>
      <c r="I225" s="7"/>
      <c r="J225" s="9" t="s">
        <v>44</v>
      </c>
      <c r="K225" s="45"/>
    </row>
    <row r="226" spans="1:11" s="16" customFormat="1" ht="32.25" customHeight="1" x14ac:dyDescent="0.2">
      <c r="A226" s="4" t="s">
        <v>124</v>
      </c>
      <c r="B226" s="4" t="s">
        <v>190</v>
      </c>
      <c r="C226" s="19" t="s">
        <v>10</v>
      </c>
      <c r="D226" s="10">
        <v>360</v>
      </c>
      <c r="E226" s="23"/>
      <c r="F226" s="3"/>
      <c r="G226" s="10">
        <v>360</v>
      </c>
      <c r="H226" s="8"/>
      <c r="I226" s="7"/>
      <c r="J226" s="9" t="s">
        <v>44</v>
      </c>
      <c r="K226" s="45"/>
    </row>
    <row r="227" spans="1:11" s="16" customFormat="1" ht="32.25" customHeight="1" x14ac:dyDescent="0.2">
      <c r="A227" s="4" t="s">
        <v>11</v>
      </c>
      <c r="B227" s="4" t="s">
        <v>39</v>
      </c>
      <c r="C227" s="19" t="s">
        <v>10</v>
      </c>
      <c r="D227" s="10">
        <v>132</v>
      </c>
      <c r="E227" s="23"/>
      <c r="F227" s="3"/>
      <c r="G227" s="10">
        <v>132</v>
      </c>
      <c r="H227" s="8"/>
      <c r="I227" s="7"/>
      <c r="J227" s="9" t="s">
        <v>44</v>
      </c>
      <c r="K227" s="45"/>
    </row>
    <row r="228" spans="1:11" s="16" customFormat="1" ht="32.25" customHeight="1" x14ac:dyDescent="0.2">
      <c r="A228" s="4" t="s">
        <v>48</v>
      </c>
      <c r="B228" s="4" t="s">
        <v>49</v>
      </c>
      <c r="C228" s="19" t="s">
        <v>10</v>
      </c>
      <c r="D228" s="10">
        <v>180</v>
      </c>
      <c r="E228" s="23"/>
      <c r="F228" s="3"/>
      <c r="G228" s="10">
        <v>180</v>
      </c>
      <c r="H228" s="8"/>
      <c r="I228" s="7"/>
      <c r="J228" s="9" t="s">
        <v>44</v>
      </c>
      <c r="K228" s="45"/>
    </row>
    <row r="229" spans="1:11" s="16" customFormat="1" ht="32.25" customHeight="1" x14ac:dyDescent="0.2">
      <c r="A229" s="4" t="s">
        <v>121</v>
      </c>
      <c r="B229" s="4" t="s">
        <v>129</v>
      </c>
      <c r="C229" s="19" t="s">
        <v>10</v>
      </c>
      <c r="D229" s="10">
        <v>323.32</v>
      </c>
      <c r="E229" s="23"/>
      <c r="F229" s="3"/>
      <c r="G229" s="10">
        <v>323.32</v>
      </c>
      <c r="H229" s="8"/>
      <c r="I229" s="7"/>
      <c r="J229" s="9" t="s">
        <v>44</v>
      </c>
      <c r="K229" s="45"/>
    </row>
    <row r="230" spans="1:11" s="16" customFormat="1" ht="32.25" customHeight="1" x14ac:dyDescent="0.2">
      <c r="A230" s="4" t="s">
        <v>191</v>
      </c>
      <c r="B230" s="19" t="s">
        <v>128</v>
      </c>
      <c r="C230" s="19" t="s">
        <v>10</v>
      </c>
      <c r="D230" s="10">
        <v>55</v>
      </c>
      <c r="E230" s="23"/>
      <c r="F230" s="3"/>
      <c r="G230" s="10">
        <v>55</v>
      </c>
      <c r="H230" s="8"/>
      <c r="I230" s="7"/>
      <c r="J230" s="9" t="s">
        <v>44</v>
      </c>
      <c r="K230" s="45"/>
    </row>
    <row r="231" spans="1:11" s="16" customFormat="1" ht="32.25" customHeight="1" x14ac:dyDescent="0.2">
      <c r="A231" s="4" t="s">
        <v>18</v>
      </c>
      <c r="B231" s="19" t="s">
        <v>39</v>
      </c>
      <c r="C231" s="19" t="s">
        <v>10</v>
      </c>
      <c r="D231" s="10">
        <v>81</v>
      </c>
      <c r="E231" s="35"/>
      <c r="F231" s="34"/>
      <c r="G231" s="10">
        <v>81</v>
      </c>
      <c r="H231" s="8"/>
      <c r="I231" s="7"/>
      <c r="J231" s="9" t="s">
        <v>44</v>
      </c>
      <c r="K231" s="45"/>
    </row>
    <row r="232" spans="1:11" s="16" customFormat="1" ht="32.25" customHeight="1" x14ac:dyDescent="0.2">
      <c r="A232" s="4" t="s">
        <v>124</v>
      </c>
      <c r="B232" s="19" t="s">
        <v>202</v>
      </c>
      <c r="C232" s="19" t="s">
        <v>10</v>
      </c>
      <c r="D232" s="10">
        <v>592</v>
      </c>
      <c r="E232" s="35"/>
      <c r="F232" s="36"/>
      <c r="G232" s="10">
        <v>592</v>
      </c>
      <c r="H232" s="8"/>
      <c r="I232" s="7"/>
      <c r="J232" s="9" t="s">
        <v>44</v>
      </c>
      <c r="K232" s="45"/>
    </row>
    <row r="233" spans="1:11" s="16" customFormat="1" ht="32.25" customHeight="1" x14ac:dyDescent="0.2">
      <c r="A233" s="4" t="s">
        <v>48</v>
      </c>
      <c r="B233" s="19" t="s">
        <v>49</v>
      </c>
      <c r="C233" s="19" t="s">
        <v>10</v>
      </c>
      <c r="D233" s="10">
        <v>60</v>
      </c>
      <c r="E233" s="37"/>
      <c r="F233" s="34"/>
      <c r="G233" s="10">
        <v>60</v>
      </c>
      <c r="H233" s="8"/>
      <c r="I233" s="7"/>
      <c r="J233" s="9" t="s">
        <v>44</v>
      </c>
      <c r="K233" s="45"/>
    </row>
    <row r="234" spans="1:11" s="16" customFormat="1" ht="32.25" customHeight="1" x14ac:dyDescent="0.2">
      <c r="A234" s="4" t="s">
        <v>119</v>
      </c>
      <c r="B234" s="19" t="s">
        <v>126</v>
      </c>
      <c r="C234" s="19" t="s">
        <v>10</v>
      </c>
      <c r="D234" s="10">
        <v>70</v>
      </c>
      <c r="E234" s="38"/>
      <c r="F234" s="34"/>
      <c r="G234" s="10">
        <v>70</v>
      </c>
      <c r="H234" s="8"/>
      <c r="I234" s="7"/>
      <c r="J234" s="9" t="s">
        <v>44</v>
      </c>
      <c r="K234" s="45"/>
    </row>
    <row r="235" spans="1:11" s="16" customFormat="1" ht="32.25" customHeight="1" x14ac:dyDescent="0.2">
      <c r="A235" s="4" t="s">
        <v>23</v>
      </c>
      <c r="B235" s="19" t="s">
        <v>83</v>
      </c>
      <c r="C235" s="19" t="s">
        <v>10</v>
      </c>
      <c r="D235" s="10">
        <v>150</v>
      </c>
      <c r="E235" s="40"/>
      <c r="F235" s="34"/>
      <c r="G235" s="10">
        <v>150</v>
      </c>
      <c r="H235" s="8"/>
      <c r="I235" s="7"/>
      <c r="J235" s="9" t="s">
        <v>44</v>
      </c>
      <c r="K235" s="45"/>
    </row>
    <row r="236" spans="1:11" s="16" customFormat="1" ht="32.25" customHeight="1" x14ac:dyDescent="0.2">
      <c r="A236" s="4" t="s">
        <v>18</v>
      </c>
      <c r="B236" s="19" t="s">
        <v>39</v>
      </c>
      <c r="C236" s="19" t="s">
        <v>10</v>
      </c>
      <c r="D236" s="10">
        <v>78.5</v>
      </c>
      <c r="E236" s="35"/>
      <c r="F236" s="34"/>
      <c r="G236" s="10">
        <v>78.5</v>
      </c>
      <c r="H236" s="8"/>
      <c r="I236" s="7"/>
      <c r="J236" s="9" t="s">
        <v>44</v>
      </c>
      <c r="K236" s="45"/>
    </row>
    <row r="237" spans="1:11" s="16" customFormat="1" ht="32.25" customHeight="1" x14ac:dyDescent="0.2">
      <c r="A237" s="4" t="s">
        <v>11</v>
      </c>
      <c r="B237" s="19" t="s">
        <v>39</v>
      </c>
      <c r="C237" s="19" t="s">
        <v>10</v>
      </c>
      <c r="D237" s="10">
        <v>132</v>
      </c>
      <c r="E237" s="37"/>
      <c r="F237" s="39"/>
      <c r="G237" s="10">
        <v>132</v>
      </c>
      <c r="H237" s="8"/>
      <c r="I237" s="7"/>
      <c r="J237" s="9" t="s">
        <v>44</v>
      </c>
      <c r="K237" s="45"/>
    </row>
    <row r="238" spans="1:11" s="16" customFormat="1" ht="32.25" customHeight="1" x14ac:dyDescent="0.2">
      <c r="A238" s="4" t="s">
        <v>124</v>
      </c>
      <c r="B238" s="19" t="s">
        <v>131</v>
      </c>
      <c r="C238" s="19" t="s">
        <v>10</v>
      </c>
      <c r="D238" s="10">
        <v>801.3</v>
      </c>
      <c r="E238" s="35"/>
      <c r="F238" s="36"/>
      <c r="G238" s="10">
        <v>801.3</v>
      </c>
      <c r="H238" s="8"/>
      <c r="I238" s="7"/>
      <c r="J238" s="9" t="s">
        <v>44</v>
      </c>
      <c r="K238" s="45"/>
    </row>
    <row r="239" spans="1:11" s="16" customFormat="1" ht="32.25" customHeight="1" x14ac:dyDescent="0.2">
      <c r="A239" s="4" t="s">
        <v>124</v>
      </c>
      <c r="B239" s="19" t="s">
        <v>202</v>
      </c>
      <c r="C239" s="19" t="s">
        <v>10</v>
      </c>
      <c r="D239" s="10">
        <v>508.95</v>
      </c>
      <c r="E239" s="35"/>
      <c r="F239" s="36"/>
      <c r="G239" s="10">
        <v>508.95</v>
      </c>
      <c r="H239" s="8"/>
      <c r="I239" s="7"/>
      <c r="J239" s="9" t="s">
        <v>44</v>
      </c>
      <c r="K239" s="45"/>
    </row>
    <row r="240" spans="1:11" s="16" customFormat="1" ht="32.25" customHeight="1" x14ac:dyDescent="0.2">
      <c r="A240" s="4" t="s">
        <v>203</v>
      </c>
      <c r="B240" s="19" t="s">
        <v>204</v>
      </c>
      <c r="C240" s="19" t="s">
        <v>10</v>
      </c>
      <c r="D240" s="10">
        <v>371</v>
      </c>
      <c r="E240" s="35"/>
      <c r="F240" s="34"/>
      <c r="G240" s="10">
        <v>371</v>
      </c>
      <c r="H240" s="8"/>
      <c r="I240" s="7"/>
      <c r="J240" s="9" t="s">
        <v>44</v>
      </c>
      <c r="K240" s="45"/>
    </row>
    <row r="241" spans="1:11" ht="31.5" customHeight="1" x14ac:dyDescent="0.2">
      <c r="A241" s="4" t="s">
        <v>205</v>
      </c>
      <c r="B241" s="19" t="s">
        <v>206</v>
      </c>
      <c r="C241" s="19" t="s">
        <v>10</v>
      </c>
      <c r="D241" s="10">
        <v>88</v>
      </c>
      <c r="E241" s="35"/>
      <c r="F241" s="39"/>
      <c r="G241" s="10">
        <v>88</v>
      </c>
      <c r="H241" s="8"/>
      <c r="I241" s="7"/>
      <c r="J241" s="9" t="s">
        <v>44</v>
      </c>
      <c r="K241" s="45"/>
    </row>
    <row r="242" spans="1:11" ht="31.5" customHeight="1" x14ac:dyDescent="0.2">
      <c r="A242" s="4" t="s">
        <v>124</v>
      </c>
      <c r="B242" s="19" t="s">
        <v>207</v>
      </c>
      <c r="C242" s="19" t="s">
        <v>10</v>
      </c>
      <c r="D242" s="10">
        <v>213.68</v>
      </c>
      <c r="E242" s="37"/>
      <c r="F242" s="36"/>
      <c r="G242" s="10">
        <v>213.68</v>
      </c>
      <c r="H242" s="8"/>
      <c r="I242" s="7"/>
      <c r="J242" s="9" t="s">
        <v>44</v>
      </c>
      <c r="K242" s="45"/>
    </row>
    <row r="243" spans="1:11" ht="30" customHeight="1" x14ac:dyDescent="0.2">
      <c r="A243" s="4" t="s">
        <v>208</v>
      </c>
      <c r="B243" s="19" t="s">
        <v>129</v>
      </c>
      <c r="C243" s="19" t="s">
        <v>10</v>
      </c>
      <c r="D243" s="10">
        <v>1061.45</v>
      </c>
      <c r="E243" s="37"/>
      <c r="F243" s="36"/>
      <c r="G243" s="10">
        <v>1061.45</v>
      </c>
      <c r="H243" s="8"/>
      <c r="I243" s="7"/>
      <c r="J243" s="9" t="s">
        <v>44</v>
      </c>
      <c r="K243" s="45"/>
    </row>
    <row r="244" spans="1:11" ht="50.25" customHeight="1" x14ac:dyDescent="0.2">
      <c r="A244" s="4" t="s">
        <v>229</v>
      </c>
      <c r="B244" s="4" t="s">
        <v>231</v>
      </c>
      <c r="C244" s="19" t="s">
        <v>10</v>
      </c>
      <c r="D244" s="10">
        <v>250</v>
      </c>
      <c r="E244" s="37"/>
      <c r="F244" s="36"/>
      <c r="G244" s="10">
        <v>250</v>
      </c>
      <c r="H244" s="8"/>
      <c r="I244" s="7"/>
      <c r="J244" s="9" t="s">
        <v>44</v>
      </c>
      <c r="K244" s="45"/>
    </row>
    <row r="245" spans="1:11" ht="30" customHeight="1" x14ac:dyDescent="0.2">
      <c r="A245" s="4" t="s">
        <v>23</v>
      </c>
      <c r="B245" s="4" t="s">
        <v>230</v>
      </c>
      <c r="C245" s="19" t="s">
        <v>10</v>
      </c>
      <c r="D245" s="10">
        <v>450</v>
      </c>
      <c r="E245" s="37"/>
      <c r="F245" s="36"/>
      <c r="G245" s="10">
        <v>450</v>
      </c>
      <c r="H245" s="8"/>
      <c r="I245" s="7"/>
      <c r="J245" s="9" t="s">
        <v>44</v>
      </c>
      <c r="K245" s="45"/>
    </row>
    <row r="246" spans="1:11" ht="30" customHeight="1" x14ac:dyDescent="0.2">
      <c r="A246" s="4" t="s">
        <v>18</v>
      </c>
      <c r="B246" s="4" t="s">
        <v>39</v>
      </c>
      <c r="C246" s="19" t="s">
        <v>10</v>
      </c>
      <c r="D246" s="10">
        <v>81</v>
      </c>
      <c r="E246" s="37"/>
      <c r="F246" s="36"/>
      <c r="G246" s="10">
        <v>81</v>
      </c>
      <c r="H246" s="8"/>
      <c r="I246" s="7"/>
      <c r="J246" s="9" t="s">
        <v>44</v>
      </c>
      <c r="K246" s="45"/>
    </row>
    <row r="247" spans="1:11" ht="30" customHeight="1" x14ac:dyDescent="0.2">
      <c r="A247" s="4" t="s">
        <v>123</v>
      </c>
      <c r="B247" s="4" t="s">
        <v>130</v>
      </c>
      <c r="C247" s="19" t="s">
        <v>10</v>
      </c>
      <c r="D247" s="10">
        <v>350</v>
      </c>
      <c r="E247" s="37"/>
      <c r="F247" s="36"/>
      <c r="G247" s="10">
        <v>350</v>
      </c>
      <c r="H247" s="8"/>
      <c r="I247" s="7"/>
      <c r="J247" s="9" t="s">
        <v>44</v>
      </c>
      <c r="K247" s="45"/>
    </row>
    <row r="248" spans="1:11" ht="30" customHeight="1" x14ac:dyDescent="0.2">
      <c r="A248" s="4" t="s">
        <v>11</v>
      </c>
      <c r="B248" s="4" t="s">
        <v>39</v>
      </c>
      <c r="C248" s="19" t="s">
        <v>10</v>
      </c>
      <c r="D248" s="10">
        <v>132</v>
      </c>
      <c r="E248" s="37"/>
      <c r="F248" s="36"/>
      <c r="G248" s="10">
        <v>132</v>
      </c>
      <c r="H248" s="8"/>
      <c r="I248" s="7"/>
      <c r="J248" s="9" t="s">
        <v>44</v>
      </c>
      <c r="K248" s="45"/>
    </row>
    <row r="249" spans="1:11" ht="30" customHeight="1" x14ac:dyDescent="0.2">
      <c r="A249" s="4" t="s">
        <v>48</v>
      </c>
      <c r="B249" s="4" t="s">
        <v>49</v>
      </c>
      <c r="C249" s="19" t="s">
        <v>10</v>
      </c>
      <c r="D249" s="10">
        <v>60</v>
      </c>
      <c r="E249" s="37"/>
      <c r="F249" s="36"/>
      <c r="G249" s="10">
        <v>60</v>
      </c>
      <c r="H249" s="8"/>
      <c r="I249" s="7"/>
      <c r="J249" s="9" t="s">
        <v>44</v>
      </c>
      <c r="K249" s="45"/>
    </row>
    <row r="250" spans="1:11" ht="30" customHeight="1" x14ac:dyDescent="0.2">
      <c r="A250" s="4" t="s">
        <v>23</v>
      </c>
      <c r="B250" s="4" t="s">
        <v>230</v>
      </c>
      <c r="C250" s="19" t="s">
        <v>10</v>
      </c>
      <c r="D250" s="10">
        <v>150</v>
      </c>
      <c r="E250" s="37"/>
      <c r="F250" s="36"/>
      <c r="G250" s="10">
        <v>150</v>
      </c>
      <c r="H250" s="8"/>
      <c r="I250" s="7"/>
      <c r="J250" s="9" t="s">
        <v>44</v>
      </c>
      <c r="K250" s="45"/>
    </row>
    <row r="251" spans="1:11" ht="30" customHeight="1" x14ac:dyDescent="0.2">
      <c r="A251" s="4" t="s">
        <v>18</v>
      </c>
      <c r="B251" s="4" t="s">
        <v>39</v>
      </c>
      <c r="C251" s="19" t="s">
        <v>10</v>
      </c>
      <c r="D251" s="10">
        <v>82.5</v>
      </c>
      <c r="E251" s="37"/>
      <c r="F251" s="36"/>
      <c r="G251" s="10">
        <v>82.5</v>
      </c>
      <c r="H251" s="8"/>
      <c r="I251" s="7"/>
      <c r="J251" s="9" t="s">
        <v>44</v>
      </c>
      <c r="K251" s="45"/>
    </row>
    <row r="252" spans="1:11" ht="30" customHeight="1" x14ac:dyDescent="0.2">
      <c r="A252" s="4" t="s">
        <v>11</v>
      </c>
      <c r="B252" s="4" t="s">
        <v>39</v>
      </c>
      <c r="C252" s="19" t="s">
        <v>10</v>
      </c>
      <c r="D252" s="10">
        <v>130.5</v>
      </c>
      <c r="E252" s="37"/>
      <c r="F252" s="36"/>
      <c r="G252" s="10">
        <v>130.5</v>
      </c>
      <c r="H252" s="8"/>
      <c r="I252" s="7"/>
      <c r="J252" s="9" t="s">
        <v>44</v>
      </c>
      <c r="K252" s="45"/>
    </row>
    <row r="253" spans="1:11" ht="30" customHeight="1" x14ac:dyDescent="0.2">
      <c r="A253" s="4" t="s">
        <v>23</v>
      </c>
      <c r="B253" s="4" t="s">
        <v>230</v>
      </c>
      <c r="C253" s="19" t="s">
        <v>10</v>
      </c>
      <c r="D253" s="10">
        <v>450</v>
      </c>
      <c r="E253" s="37"/>
      <c r="F253" s="36"/>
      <c r="G253" s="10">
        <v>450</v>
      </c>
      <c r="H253" s="8"/>
      <c r="I253" s="7"/>
      <c r="J253" s="9" t="s">
        <v>44</v>
      </c>
      <c r="K253" s="45"/>
    </row>
    <row r="254" spans="1:11" ht="30" customHeight="1" x14ac:dyDescent="0.2">
      <c r="A254" s="4" t="s">
        <v>23</v>
      </c>
      <c r="B254" s="4" t="s">
        <v>230</v>
      </c>
      <c r="C254" s="19" t="s">
        <v>10</v>
      </c>
      <c r="D254" s="10">
        <v>150</v>
      </c>
      <c r="E254" s="37"/>
      <c r="F254" s="36"/>
      <c r="G254" s="10">
        <v>150</v>
      </c>
      <c r="H254" s="8"/>
      <c r="I254" s="7"/>
      <c r="J254" s="9" t="s">
        <v>44</v>
      </c>
      <c r="K254" s="45"/>
    </row>
    <row r="255" spans="1:11" ht="30" customHeight="1" x14ac:dyDescent="0.2">
      <c r="A255" s="4" t="s">
        <v>124</v>
      </c>
      <c r="B255" s="4" t="s">
        <v>202</v>
      </c>
      <c r="C255" s="19" t="s">
        <v>10</v>
      </c>
      <c r="D255" s="10">
        <v>413.95</v>
      </c>
      <c r="E255" s="37"/>
      <c r="F255" s="36"/>
      <c r="G255" s="10">
        <v>413.95</v>
      </c>
      <c r="H255" s="8"/>
      <c r="I255" s="7"/>
      <c r="J255" s="9" t="s">
        <v>44</v>
      </c>
      <c r="K255" s="45"/>
    </row>
    <row r="256" spans="1:11" ht="30" customHeight="1" x14ac:dyDescent="0.2">
      <c r="A256" s="4" t="s">
        <v>253</v>
      </c>
      <c r="B256" s="4" t="s">
        <v>49</v>
      </c>
      <c r="C256" s="19" t="s">
        <v>10</v>
      </c>
      <c r="D256" s="10">
        <v>60</v>
      </c>
      <c r="E256" s="37"/>
      <c r="F256" s="36"/>
      <c r="G256" s="10">
        <v>60</v>
      </c>
      <c r="H256" s="8"/>
      <c r="I256" s="7"/>
      <c r="J256" s="9" t="s">
        <v>44</v>
      </c>
      <c r="K256" s="45"/>
    </row>
    <row r="257" spans="1:11" ht="30" customHeight="1" x14ac:dyDescent="0.2">
      <c r="A257" s="4" t="s">
        <v>124</v>
      </c>
      <c r="B257" s="4" t="s">
        <v>263</v>
      </c>
      <c r="C257" s="19" t="s">
        <v>10</v>
      </c>
      <c r="D257" s="10">
        <v>280</v>
      </c>
      <c r="E257" s="37"/>
      <c r="F257" s="36"/>
      <c r="G257" s="10">
        <v>280</v>
      </c>
      <c r="H257" s="8"/>
      <c r="I257" s="7"/>
      <c r="J257" s="9" t="s">
        <v>44</v>
      </c>
      <c r="K257" s="45"/>
    </row>
    <row r="258" spans="1:11" ht="30" customHeight="1" x14ac:dyDescent="0.2">
      <c r="A258" s="4" t="s">
        <v>48</v>
      </c>
      <c r="B258" s="4" t="s">
        <v>49</v>
      </c>
      <c r="C258" s="19" t="s">
        <v>10</v>
      </c>
      <c r="D258" s="10">
        <v>300</v>
      </c>
      <c r="E258" s="37"/>
      <c r="F258" s="34"/>
      <c r="G258" s="10">
        <v>300</v>
      </c>
      <c r="H258" s="8"/>
      <c r="I258" s="7"/>
      <c r="J258" s="9" t="s">
        <v>44</v>
      </c>
      <c r="K258" s="45"/>
    </row>
    <row r="259" spans="1:11" ht="30" customHeight="1" x14ac:dyDescent="0.2">
      <c r="A259" s="4" t="s">
        <v>18</v>
      </c>
      <c r="B259" s="4" t="s">
        <v>39</v>
      </c>
      <c r="C259" s="19" t="s">
        <v>10</v>
      </c>
      <c r="D259" s="10">
        <v>82.5</v>
      </c>
      <c r="E259" s="35"/>
      <c r="F259" s="34"/>
      <c r="G259" s="10">
        <v>82.5</v>
      </c>
      <c r="H259" s="8"/>
      <c r="I259" s="7"/>
      <c r="J259" s="9" t="s">
        <v>44</v>
      </c>
      <c r="K259" s="45"/>
    </row>
    <row r="260" spans="1:11" ht="30" customHeight="1" x14ac:dyDescent="0.2">
      <c r="A260" s="4" t="s">
        <v>124</v>
      </c>
      <c r="B260" s="4" t="s">
        <v>131</v>
      </c>
      <c r="C260" s="19" t="s">
        <v>10</v>
      </c>
      <c r="D260" s="10">
        <v>1898.9</v>
      </c>
      <c r="E260" s="37"/>
      <c r="F260" s="36"/>
      <c r="G260" s="10">
        <v>1898.9</v>
      </c>
      <c r="H260" s="8"/>
      <c r="I260" s="7"/>
      <c r="J260" s="9" t="s">
        <v>44</v>
      </c>
      <c r="K260" s="45"/>
    </row>
    <row r="261" spans="1:11" ht="30" customHeight="1" x14ac:dyDescent="0.2">
      <c r="A261" s="4" t="s">
        <v>11</v>
      </c>
      <c r="B261" s="4" t="s">
        <v>39</v>
      </c>
      <c r="C261" s="19" t="s">
        <v>10</v>
      </c>
      <c r="D261" s="10">
        <v>130.5</v>
      </c>
      <c r="E261" s="37"/>
      <c r="F261" s="36"/>
      <c r="G261" s="10">
        <v>130.5</v>
      </c>
      <c r="H261" s="8"/>
      <c r="I261" s="7"/>
      <c r="J261" s="9" t="s">
        <v>44</v>
      </c>
      <c r="K261" s="45"/>
    </row>
    <row r="262" spans="1:11" ht="30" customHeight="1" x14ac:dyDescent="0.2">
      <c r="A262" s="4" t="s">
        <v>272</v>
      </c>
      <c r="B262" s="4" t="s">
        <v>273</v>
      </c>
      <c r="C262" s="19" t="s">
        <v>10</v>
      </c>
      <c r="D262" s="10">
        <v>5970</v>
      </c>
      <c r="E262" s="37"/>
      <c r="F262" s="36"/>
      <c r="G262" s="10">
        <v>5970</v>
      </c>
      <c r="H262" s="8"/>
      <c r="I262" s="7"/>
      <c r="J262" s="9" t="s">
        <v>44</v>
      </c>
      <c r="K262" s="45"/>
    </row>
    <row r="263" spans="1:11" ht="30" customHeight="1" x14ac:dyDescent="0.2">
      <c r="A263" s="4" t="s">
        <v>274</v>
      </c>
      <c r="B263" s="4" t="s">
        <v>204</v>
      </c>
      <c r="C263" s="19" t="s">
        <v>10</v>
      </c>
      <c r="D263" s="10">
        <v>1205.2</v>
      </c>
      <c r="E263" s="37"/>
      <c r="F263" s="36"/>
      <c r="G263" s="10">
        <v>1205.2</v>
      </c>
      <c r="H263" s="8"/>
      <c r="I263" s="7"/>
      <c r="J263" s="9" t="s">
        <v>44</v>
      </c>
      <c r="K263" s="45"/>
    </row>
    <row r="264" spans="1:11" ht="30" customHeight="1" x14ac:dyDescent="0.2">
      <c r="A264" s="4" t="s">
        <v>48</v>
      </c>
      <c r="B264" s="4" t="s">
        <v>49</v>
      </c>
      <c r="C264" s="19" t="s">
        <v>10</v>
      </c>
      <c r="D264" s="10">
        <v>60</v>
      </c>
      <c r="E264" s="37"/>
      <c r="F264" s="36"/>
      <c r="G264" s="10">
        <v>60</v>
      </c>
      <c r="H264" s="8"/>
      <c r="I264" s="7"/>
      <c r="J264" s="9" t="s">
        <v>44</v>
      </c>
      <c r="K264" s="45"/>
    </row>
    <row r="265" spans="1:11" ht="30" customHeight="1" x14ac:dyDescent="0.2">
      <c r="A265" s="4" t="s">
        <v>123</v>
      </c>
      <c r="B265" s="4" t="s">
        <v>130</v>
      </c>
      <c r="C265" s="19" t="s">
        <v>10</v>
      </c>
      <c r="D265" s="10">
        <v>325</v>
      </c>
      <c r="E265" s="37"/>
      <c r="F265" s="36"/>
      <c r="G265" s="10">
        <v>325</v>
      </c>
      <c r="H265" s="8"/>
      <c r="I265" s="7"/>
      <c r="J265" s="9" t="s">
        <v>44</v>
      </c>
      <c r="K265" s="45"/>
    </row>
    <row r="266" spans="1:11" ht="30" customHeight="1" x14ac:dyDescent="0.2">
      <c r="A266" s="4" t="s">
        <v>121</v>
      </c>
      <c r="B266" s="4" t="s">
        <v>128</v>
      </c>
      <c r="C266" s="19" t="s">
        <v>10</v>
      </c>
      <c r="D266" s="10">
        <v>306.8</v>
      </c>
      <c r="E266" s="37"/>
      <c r="F266" s="36"/>
      <c r="G266" s="10">
        <v>306.8</v>
      </c>
      <c r="H266" s="8"/>
      <c r="I266" s="7"/>
      <c r="J266" s="9" t="s">
        <v>44</v>
      </c>
      <c r="K266" s="45"/>
    </row>
    <row r="267" spans="1:11" ht="30" customHeight="1" x14ac:dyDescent="0.2">
      <c r="A267" s="4" t="s">
        <v>18</v>
      </c>
      <c r="B267" s="4" t="s">
        <v>39</v>
      </c>
      <c r="C267" s="19" t="s">
        <v>10</v>
      </c>
      <c r="D267" s="10">
        <v>79.5</v>
      </c>
      <c r="E267" s="37"/>
      <c r="F267" s="36"/>
      <c r="G267" s="10">
        <v>79.5</v>
      </c>
      <c r="H267" s="8"/>
      <c r="I267" s="7"/>
      <c r="J267" s="9" t="s">
        <v>44</v>
      </c>
      <c r="K267" s="45"/>
    </row>
    <row r="268" spans="1:11" ht="30" customHeight="1" x14ac:dyDescent="0.2">
      <c r="A268" s="4" t="s">
        <v>48</v>
      </c>
      <c r="B268" s="4" t="s">
        <v>49</v>
      </c>
      <c r="C268" s="19" t="s">
        <v>10</v>
      </c>
      <c r="D268" s="10">
        <v>60</v>
      </c>
      <c r="E268" s="37"/>
      <c r="F268" s="36"/>
      <c r="G268" s="10">
        <v>60</v>
      </c>
      <c r="H268" s="8"/>
      <c r="I268" s="7"/>
      <c r="J268" s="9" t="s">
        <v>44</v>
      </c>
      <c r="K268" s="45"/>
    </row>
    <row r="269" spans="1:11" ht="30" customHeight="1" x14ac:dyDescent="0.2">
      <c r="A269" s="4" t="s">
        <v>289</v>
      </c>
      <c r="B269" s="4" t="s">
        <v>230</v>
      </c>
      <c r="C269" s="19" t="s">
        <v>10</v>
      </c>
      <c r="D269" s="10">
        <v>150</v>
      </c>
      <c r="E269" s="37"/>
      <c r="F269" s="36"/>
      <c r="G269" s="10">
        <v>150</v>
      </c>
      <c r="H269" s="8"/>
      <c r="I269" s="7"/>
      <c r="J269" s="9" t="s">
        <v>44</v>
      </c>
      <c r="K269" s="45"/>
    </row>
    <row r="270" spans="1:11" ht="30" customHeight="1" x14ac:dyDescent="0.2">
      <c r="A270" s="4" t="s">
        <v>11</v>
      </c>
      <c r="B270" s="4" t="s">
        <v>39</v>
      </c>
      <c r="C270" s="19" t="s">
        <v>10</v>
      </c>
      <c r="D270" s="10">
        <v>130.5</v>
      </c>
      <c r="E270" s="37"/>
      <c r="F270" s="36"/>
      <c r="G270" s="10">
        <v>130.5</v>
      </c>
      <c r="H270" s="8"/>
      <c r="I270" s="7"/>
      <c r="J270" s="9" t="s">
        <v>44</v>
      </c>
      <c r="K270" s="45"/>
    </row>
    <row r="271" spans="1:11" ht="30" customHeight="1" x14ac:dyDescent="0.2">
      <c r="A271" s="4" t="s">
        <v>290</v>
      </c>
      <c r="B271" s="4" t="s">
        <v>128</v>
      </c>
      <c r="C271" s="19" t="s">
        <v>10</v>
      </c>
      <c r="D271" s="10">
        <v>304.44</v>
      </c>
      <c r="E271" s="37"/>
      <c r="F271" s="36"/>
      <c r="G271" s="10">
        <v>304.44</v>
      </c>
      <c r="H271" s="8"/>
      <c r="I271" s="7"/>
      <c r="J271" s="9" t="s">
        <v>44</v>
      </c>
      <c r="K271" s="45"/>
    </row>
    <row r="272" spans="1:11" ht="30" customHeight="1" x14ac:dyDescent="0.2">
      <c r="A272" s="36" t="s">
        <v>124</v>
      </c>
      <c r="B272" s="67" t="s">
        <v>179</v>
      </c>
      <c r="C272" s="19" t="s">
        <v>10</v>
      </c>
      <c r="D272" s="10">
        <v>254.45</v>
      </c>
      <c r="E272" s="37"/>
      <c r="F272" s="36"/>
      <c r="G272" s="10">
        <v>254.45</v>
      </c>
      <c r="H272" s="8"/>
      <c r="I272" s="7"/>
      <c r="J272" s="9" t="s">
        <v>44</v>
      </c>
      <c r="K272" s="45"/>
    </row>
    <row r="273" spans="1:11" ht="30" customHeight="1" x14ac:dyDescent="0.2">
      <c r="A273" s="34" t="s">
        <v>48</v>
      </c>
      <c r="B273" s="67" t="s">
        <v>49</v>
      </c>
      <c r="C273" s="19" t="s">
        <v>10</v>
      </c>
      <c r="D273" s="10">
        <v>120</v>
      </c>
      <c r="E273" s="37"/>
      <c r="F273" s="36"/>
      <c r="G273" s="10">
        <v>120</v>
      </c>
      <c r="H273" s="8"/>
      <c r="I273" s="7"/>
      <c r="J273" s="9" t="s">
        <v>44</v>
      </c>
      <c r="K273" s="45"/>
    </row>
    <row r="274" spans="1:11" ht="30" customHeight="1" x14ac:dyDescent="0.2">
      <c r="A274" s="34" t="s">
        <v>289</v>
      </c>
      <c r="B274" s="36" t="s">
        <v>230</v>
      </c>
      <c r="C274" s="19" t="s">
        <v>10</v>
      </c>
      <c r="D274" s="10">
        <v>150</v>
      </c>
      <c r="E274" s="37"/>
      <c r="F274" s="36"/>
      <c r="G274" s="10">
        <v>150</v>
      </c>
      <c r="H274" s="8"/>
      <c r="I274" s="7"/>
      <c r="J274" s="9" t="s">
        <v>44</v>
      </c>
      <c r="K274" s="45"/>
    </row>
    <row r="275" spans="1:11" ht="30" customHeight="1" x14ac:dyDescent="0.2">
      <c r="A275" s="34" t="s">
        <v>11</v>
      </c>
      <c r="B275" s="36" t="s">
        <v>39</v>
      </c>
      <c r="C275" s="19" t="s">
        <v>10</v>
      </c>
      <c r="D275" s="10">
        <v>130.5</v>
      </c>
      <c r="E275" s="37"/>
      <c r="F275" s="36"/>
      <c r="G275" s="10">
        <v>130.5</v>
      </c>
      <c r="H275" s="8"/>
      <c r="I275" s="7"/>
      <c r="J275" s="9" t="s">
        <v>44</v>
      </c>
      <c r="K275" s="45"/>
    </row>
    <row r="276" spans="1:11" ht="30" customHeight="1" x14ac:dyDescent="0.2">
      <c r="A276" s="34" t="s">
        <v>18</v>
      </c>
      <c r="B276" s="36" t="s">
        <v>39</v>
      </c>
      <c r="C276" s="19" t="s">
        <v>10</v>
      </c>
      <c r="D276" s="10">
        <v>80.5</v>
      </c>
      <c r="E276" s="37"/>
      <c r="F276" s="36"/>
      <c r="G276" s="10">
        <v>80.5</v>
      </c>
      <c r="H276" s="8"/>
      <c r="I276" s="7"/>
      <c r="J276" s="9" t="s">
        <v>44</v>
      </c>
      <c r="K276" s="45"/>
    </row>
    <row r="277" spans="1:11" ht="30" customHeight="1" x14ac:dyDescent="0.2">
      <c r="A277" s="34" t="s">
        <v>123</v>
      </c>
      <c r="B277" s="67" t="s">
        <v>130</v>
      </c>
      <c r="C277" s="19" t="s">
        <v>10</v>
      </c>
      <c r="D277" s="10">
        <v>525</v>
      </c>
      <c r="E277" s="37"/>
      <c r="F277" s="36"/>
      <c r="G277" s="10">
        <v>525</v>
      </c>
      <c r="H277" s="8"/>
      <c r="I277" s="7"/>
      <c r="J277" s="9" t="s">
        <v>44</v>
      </c>
      <c r="K277" s="45"/>
    </row>
    <row r="278" spans="1:11" ht="30" customHeight="1" x14ac:dyDescent="0.2">
      <c r="A278" s="34" t="s">
        <v>119</v>
      </c>
      <c r="B278" s="67" t="s">
        <v>126</v>
      </c>
      <c r="C278" s="19" t="s">
        <v>10</v>
      </c>
      <c r="D278" s="10">
        <v>70</v>
      </c>
      <c r="E278" s="37"/>
      <c r="F278" s="36"/>
      <c r="G278" s="10">
        <v>70</v>
      </c>
      <c r="H278" s="8"/>
      <c r="I278" s="7"/>
      <c r="J278" s="9" t="s">
        <v>44</v>
      </c>
      <c r="K278" s="45"/>
    </row>
    <row r="279" spans="1:11" ht="30" customHeight="1" x14ac:dyDescent="0.2">
      <c r="A279" s="34" t="s">
        <v>124</v>
      </c>
      <c r="B279" s="68" t="s">
        <v>131</v>
      </c>
      <c r="C279" s="19" t="s">
        <v>10</v>
      </c>
      <c r="D279" s="10">
        <v>2916.5</v>
      </c>
      <c r="E279" s="37"/>
      <c r="F279" s="36"/>
      <c r="G279" s="10">
        <v>2916.5</v>
      </c>
      <c r="H279" s="8"/>
      <c r="I279" s="7"/>
      <c r="J279" s="9" t="s">
        <v>44</v>
      </c>
      <c r="K279" s="45"/>
    </row>
    <row r="280" spans="1:11" ht="30" customHeight="1" x14ac:dyDescent="0.2">
      <c r="A280" s="69" t="s">
        <v>21</v>
      </c>
      <c r="B280" s="70"/>
      <c r="C280" s="71"/>
      <c r="D280" s="42">
        <f>SUM(D5:D279)</f>
        <v>2744760.17</v>
      </c>
      <c r="E280" s="2">
        <v>0</v>
      </c>
      <c r="F280" s="2">
        <v>0</v>
      </c>
      <c r="G280" s="42">
        <f>SUM(G5:G279)</f>
        <v>2694730.3299999987</v>
      </c>
      <c r="H280" s="2">
        <v>0</v>
      </c>
      <c r="I280" s="2">
        <v>0</v>
      </c>
      <c r="J280" s="2"/>
      <c r="K280" s="2"/>
    </row>
    <row r="281" spans="1:11" ht="30" customHeight="1" x14ac:dyDescent="0.25">
      <c r="D281" s="11"/>
      <c r="J281" s="50"/>
    </row>
    <row r="282" spans="1:11" ht="30" customHeight="1" x14ac:dyDescent="0.25">
      <c r="D282" s="53"/>
    </row>
    <row r="283" spans="1:11" ht="30" customHeight="1" x14ac:dyDescent="0.25">
      <c r="H283" s="63"/>
    </row>
    <row r="284" spans="1:11" ht="30" customHeight="1" x14ac:dyDescent="0.25">
      <c r="D284" s="53"/>
    </row>
    <row r="285" spans="1:11" ht="30" customHeight="1" x14ac:dyDescent="0.25"/>
    <row r="286" spans="1:11" ht="29.25" customHeight="1" x14ac:dyDescent="0.25"/>
    <row r="293" ht="17.25" customHeight="1" x14ac:dyDescent="0.25"/>
    <row r="294" ht="21.75" customHeight="1" x14ac:dyDescent="0.25"/>
  </sheetData>
  <mergeCells count="10">
    <mergeCell ref="A280:C280"/>
    <mergeCell ref="K3:K4"/>
    <mergeCell ref="A1:K1"/>
    <mergeCell ref="A2:K2"/>
    <mergeCell ref="A3:A4"/>
    <mergeCell ref="B3:B4"/>
    <mergeCell ref="C3:C4"/>
    <mergeCell ref="D3:F3"/>
    <mergeCell ref="G3:I3"/>
    <mergeCell ref="J3:J4"/>
  </mergeCells>
  <pageMargins left="0.7" right="0.7" top="0.75" bottom="0.75" header="0.3" footer="0.3"/>
  <pageSetup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01.01.19-01.01.20</vt:lpstr>
      <vt:lpstr>'01.01.19-01.01.20'!Print_Area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2020-01-09T13:18:43Z</dcterms:modified>
</cp:coreProperties>
</file>