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USTICE-Macaco\პროაქტიული-2019\12.2019\პროაქტიული-12.2019-ჩემი\"/>
    </mc:Choice>
  </mc:AlternateContent>
  <bookViews>
    <workbookView xWindow="0" yWindow="0" windowWidth="28800" windowHeight="11835" firstSheet="8" activeTab="11"/>
  </bookViews>
  <sheets>
    <sheet name="5-4 01.01.19 დან 01.02.19 მდე" sheetId="1" r:id="rId1"/>
    <sheet name="5-4 01.01.19 დან 01.03.19 მდე" sheetId="2" r:id="rId2"/>
    <sheet name="5-4 01.01.19 დან 01.04.19 მდე" sheetId="3" r:id="rId3"/>
    <sheet name="5-4 01.01.19 დან 01.05.19 მდე" sheetId="4" r:id="rId4"/>
    <sheet name="5-4 01.01.19 დან 01.06.19 მდე" sheetId="5" r:id="rId5"/>
    <sheet name="5-4 01.01.19 დან 01.07.19 მდე" sheetId="6" r:id="rId6"/>
    <sheet name="5-4 01.01.19 დან 01.08.19 მდე" sheetId="7" r:id="rId7"/>
    <sheet name="5-4 01.01.19 დან 01.09.19 მდე" sheetId="8" r:id="rId8"/>
    <sheet name="5-4 01.01.19 დან 01.10.19 მდე" sheetId="9" r:id="rId9"/>
    <sheet name="5-4 01.01.19 დან 01.11.19" sheetId="10" r:id="rId10"/>
    <sheet name="5-4 01.01.19 დან 01.12.19" sheetId="11" r:id="rId11"/>
    <sheet name="5-4 01.01.19 დან 01.01.20" sheetId="12" r:id="rId12"/>
  </sheets>
  <definedNames>
    <definedName name="_xlnm.Print_Area" localSheetId="11">'5-4 01.01.19 დან 01.01.20'!$B$1:$E$8</definedName>
    <definedName name="_xlnm.Print_Area" localSheetId="0">'5-4 01.01.19 დან 01.02.19 მდე'!$B$1:$E$8</definedName>
    <definedName name="_xlnm.Print_Area" localSheetId="1">'5-4 01.01.19 დან 01.03.19 მდე'!$B$1:$E$8</definedName>
    <definedName name="_xlnm.Print_Area" localSheetId="2">'5-4 01.01.19 დან 01.04.19 მდე'!$B$1:$E$8</definedName>
    <definedName name="_xlnm.Print_Area" localSheetId="3">'5-4 01.01.19 დან 01.05.19 მდე'!$B$1:$E$8</definedName>
    <definedName name="_xlnm.Print_Area" localSheetId="4">'5-4 01.01.19 დან 01.06.19 მდე'!$B$1:$E$8</definedName>
    <definedName name="_xlnm.Print_Area" localSheetId="5">'5-4 01.01.19 დან 01.07.19 მდე'!$B$1:$E$8</definedName>
    <definedName name="_xlnm.Print_Area" localSheetId="6">'5-4 01.01.19 დან 01.08.19 მდე'!$B$1:$E$8</definedName>
    <definedName name="_xlnm.Print_Area" localSheetId="7">'5-4 01.01.19 დან 01.09.19 მდე'!$B$1:$E$8</definedName>
    <definedName name="_xlnm.Print_Area" localSheetId="8">'5-4 01.01.19 დან 01.10.19 მდე'!$B$1:$E$8</definedName>
    <definedName name="_xlnm.Print_Area" localSheetId="9">'5-4 01.01.19 დან 01.11.19'!$B$1:$E$8</definedName>
    <definedName name="_xlnm.Print_Area" localSheetId="10">'5-4 01.01.19 დან 01.12.19'!$B$1:$E$8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2" l="1"/>
  <c r="E6" i="12" s="1"/>
  <c r="C6" i="12"/>
  <c r="D5" i="12"/>
  <c r="C5" i="12"/>
  <c r="D7" i="12" l="1"/>
  <c r="C7" i="12"/>
  <c r="E5" i="12"/>
  <c r="E7" i="12" s="1"/>
  <c r="D6" i="11"/>
  <c r="E6" i="11" s="1"/>
  <c r="C6" i="11"/>
  <c r="D5" i="11"/>
  <c r="C5" i="11"/>
  <c r="C7" i="11"/>
  <c r="D7" i="11" l="1"/>
  <c r="E5" i="11"/>
  <c r="E7" i="11" s="1"/>
  <c r="D6" i="10"/>
  <c r="C6" i="10"/>
  <c r="D5" i="10"/>
  <c r="C5" i="10"/>
  <c r="D7" i="10" l="1"/>
  <c r="C7" i="10"/>
  <c r="E6" i="10"/>
  <c r="E5" i="10"/>
  <c r="E7" i="10" s="1"/>
  <c r="D6" i="9" l="1"/>
  <c r="C6" i="9"/>
  <c r="D5" i="9"/>
  <c r="C5" i="9"/>
  <c r="C7" i="9" l="1"/>
  <c r="E6" i="9"/>
  <c r="D7" i="9"/>
  <c r="E5" i="9" l="1"/>
  <c r="E7" i="9" s="1"/>
  <c r="D6" i="8"/>
  <c r="C6" i="8"/>
  <c r="D5" i="8"/>
  <c r="C5" i="8"/>
  <c r="D7" i="8" l="1"/>
  <c r="C7" i="8"/>
  <c r="E6" i="8"/>
  <c r="E5" i="8"/>
  <c r="E7" i="8" l="1"/>
  <c r="D6" i="7"/>
  <c r="C6" i="7"/>
  <c r="D5" i="7"/>
  <c r="D7" i="7" s="1"/>
  <c r="C5" i="7"/>
  <c r="C7" i="7" s="1"/>
  <c r="E6" i="7"/>
  <c r="E5" i="7" l="1"/>
  <c r="E7" i="7" s="1"/>
  <c r="D6" i="6"/>
  <c r="C6" i="6"/>
  <c r="E6" i="6" s="1"/>
  <c r="D5" i="6"/>
  <c r="D7" i="6" s="1"/>
  <c r="C5" i="6"/>
  <c r="E5" i="6" l="1"/>
  <c r="E7" i="6" s="1"/>
  <c r="C7" i="6"/>
  <c r="D6" i="5"/>
  <c r="C6" i="5"/>
  <c r="E6" i="5" s="1"/>
  <c r="D5" i="5"/>
  <c r="C5" i="5"/>
  <c r="C7" i="5" s="1"/>
  <c r="D7" i="5"/>
  <c r="E5" i="5" l="1"/>
  <c r="E7" i="5" s="1"/>
  <c r="D6" i="4"/>
  <c r="C6" i="4"/>
  <c r="C7" i="4" s="1"/>
  <c r="D5" i="4"/>
  <c r="D7" i="4" s="1"/>
  <c r="C5" i="4"/>
  <c r="E6" i="4" l="1"/>
  <c r="E5" i="4"/>
  <c r="D6" i="3"/>
  <c r="C6" i="3"/>
  <c r="D5" i="3"/>
  <c r="C5" i="3"/>
  <c r="D7" i="3"/>
  <c r="E7" i="4" l="1"/>
  <c r="E6" i="3"/>
  <c r="C7" i="3"/>
  <c r="E5" i="3"/>
  <c r="D6" i="2"/>
  <c r="C6" i="2"/>
  <c r="D5" i="2"/>
  <c r="D7" i="2" s="1"/>
  <c r="C5" i="2"/>
  <c r="C7" i="2" s="1"/>
  <c r="E6" i="2"/>
  <c r="E5" i="2"/>
  <c r="E7" i="2" s="1"/>
  <c r="E7" i="3" l="1"/>
  <c r="D7" i="1"/>
  <c r="E6" i="1"/>
  <c r="C7" i="1"/>
  <c r="E5" i="1" l="1"/>
  <c r="E7" i="1" s="1"/>
</calcChain>
</file>

<file path=xl/sharedStrings.xml><?xml version="1.0" encoding="utf-8"?>
<sst xmlns="http://schemas.openxmlformats.org/spreadsheetml/2006/main" count="132" uniqueCount="22">
  <si>
    <r>
      <t xml:space="preserve">დანართი </t>
    </r>
    <r>
      <rPr>
        <b/>
        <i/>
        <sz val="12"/>
        <color indexed="8"/>
        <rFont val="Calibri"/>
        <family val="2"/>
      </rPr>
      <t>№7</t>
    </r>
  </si>
  <si>
    <t>ლარებში</t>
  </si>
  <si>
    <t>დასახელება</t>
  </si>
  <si>
    <t>თანამდებობის პირები *</t>
  </si>
  <si>
    <t xml:space="preserve">სხვა დანარჩენი თანამშრომელი </t>
  </si>
  <si>
    <t>სულ</t>
  </si>
  <si>
    <t>მივლინება ქვეყნის შიგნით</t>
  </si>
  <si>
    <t>მივლინება ქვეყნის გარეთ</t>
  </si>
  <si>
    <t>სულ:</t>
  </si>
  <si>
    <r>
      <rPr>
        <b/>
        <sz val="10"/>
        <color indexed="8"/>
        <rFont val="Calibri"/>
        <family val="2"/>
      </rPr>
      <t>შენიშვნა: *</t>
    </r>
    <r>
      <rPr>
        <sz val="10"/>
        <color indexed="8"/>
        <rFont val="Calibri"/>
        <family val="2"/>
      </rPr>
      <t xml:space="preserve"> თანამდებობის პირებში იგულისხმებიან „საჯარო დაწესებულებაში ინტერესთა შეუთავსებლობისა და კორუფციის შესახებ“ საქართველოს კანონის მე-2 მუხლითა და „თანამდებობის პირის ქონებრივი მდგომარეობის დეკლარაციის წარდგენის წესისა და იმ თანამდებობის პირთა თანამდებობრივი რეესტრის დამტკიცების შესახებ, რომელთათვისაც სავალდებულოა ქონებრივი მდგომარეობის დეკლარაციის შევსება“ საქართველოს მთავრობის 2014 წლის 12 თებერვლის №139 დადგენილების მე-8 მუხლით განსაზღვრული პირები.    </t>
    </r>
  </si>
  <si>
    <r>
      <t xml:space="preserve">ინფორმაცია საქართველოს იუსტიციის სამინისტროს მიერ მივლინებაზე გაწეული ხარჯების შესახებ  </t>
    </r>
    <r>
      <rPr>
        <b/>
        <u/>
        <sz val="12"/>
        <color indexed="8"/>
        <rFont val="Calibri"/>
        <family val="2"/>
      </rPr>
      <t>01.02.2019</t>
    </r>
    <r>
      <rPr>
        <b/>
        <sz val="12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 xml:space="preserve">მდგომარეობით  </t>
    </r>
  </si>
  <si>
    <r>
      <t xml:space="preserve">ინფორმაცია საქართველოს იუსტიციის სამინისტროს მიერ მივლინებაზე გაწეული ხარჯების შესახებ  </t>
    </r>
    <r>
      <rPr>
        <b/>
        <u/>
        <sz val="12"/>
        <color indexed="8"/>
        <rFont val="Calibri"/>
        <family val="2"/>
      </rPr>
      <t>01.03.2019</t>
    </r>
    <r>
      <rPr>
        <b/>
        <sz val="12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 xml:space="preserve">მდგომარეობით  </t>
    </r>
  </si>
  <si>
    <r>
      <t xml:space="preserve">ინფორმაცია საქართველოს იუსტიციის სამინისტროს მიერ მივლინებაზე გაწეული ხარჯების შესახებ  </t>
    </r>
    <r>
      <rPr>
        <b/>
        <u/>
        <sz val="12"/>
        <color indexed="8"/>
        <rFont val="Calibri"/>
        <family val="2"/>
      </rPr>
      <t>01.04.2019</t>
    </r>
    <r>
      <rPr>
        <b/>
        <sz val="12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 xml:space="preserve">მდგომარეობით  </t>
    </r>
  </si>
  <si>
    <r>
      <t xml:space="preserve">ინფორმაცია საქართველოს იუსტიციის სამინისტროს მიერ მივლინებაზე გაწეული ხარჯების შესახებ  </t>
    </r>
    <r>
      <rPr>
        <b/>
        <u/>
        <sz val="12"/>
        <color indexed="8"/>
        <rFont val="Calibri"/>
        <family val="2"/>
      </rPr>
      <t>01.05.2019</t>
    </r>
    <r>
      <rPr>
        <b/>
        <sz val="12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 xml:space="preserve">მდგომარეობით  </t>
    </r>
  </si>
  <si>
    <r>
      <t xml:space="preserve">ინფორმაცია საქართველოს იუსტიციის სამინისტროს მიერ მივლინებაზე გაწეული ხარჯების შესახებ  </t>
    </r>
    <r>
      <rPr>
        <b/>
        <u/>
        <sz val="12"/>
        <color indexed="8"/>
        <rFont val="Calibri"/>
        <family val="2"/>
      </rPr>
      <t>01.06.2019</t>
    </r>
    <r>
      <rPr>
        <b/>
        <sz val="12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 xml:space="preserve">მდგომარეობით  </t>
    </r>
  </si>
  <si>
    <r>
      <t xml:space="preserve">ინფორმაცია საქართველოს იუსტიციის სამინისტროს მიერ მივლინებაზე გაწეული ხარჯების შესახებ  </t>
    </r>
    <r>
      <rPr>
        <b/>
        <u/>
        <sz val="12"/>
        <color indexed="8"/>
        <rFont val="Calibri"/>
        <family val="2"/>
      </rPr>
      <t>01.07.2019</t>
    </r>
    <r>
      <rPr>
        <b/>
        <sz val="12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 xml:space="preserve">მდგომარეობით  </t>
    </r>
  </si>
  <si>
    <r>
      <t xml:space="preserve">ინფორმაცია საქართველოს იუსტიციის სამინისტროს მიერ მივლინებაზე გაწეული ხარჯების შესახებ  </t>
    </r>
    <r>
      <rPr>
        <b/>
        <u/>
        <sz val="12"/>
        <color indexed="8"/>
        <rFont val="Calibri"/>
        <family val="2"/>
      </rPr>
      <t>01.08.2019</t>
    </r>
    <r>
      <rPr>
        <b/>
        <sz val="12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 xml:space="preserve">მდგომარეობით  </t>
    </r>
  </si>
  <si>
    <r>
      <t xml:space="preserve">ინფორმაცია საქართველოს იუსტიციის სამინისტროს მიერ მივლინებაზე გაწეული ხარჯების შესახებ  </t>
    </r>
    <r>
      <rPr>
        <b/>
        <u/>
        <sz val="12"/>
        <color indexed="8"/>
        <rFont val="Calibri"/>
        <family val="2"/>
      </rPr>
      <t>01.09.2019</t>
    </r>
    <r>
      <rPr>
        <b/>
        <sz val="12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 xml:space="preserve">მდგომარეობით  </t>
    </r>
  </si>
  <si>
    <r>
      <t xml:space="preserve">ინფორმაცია საქართველოს იუსტიციის სამინისტროს მიერ მივლინებაზე გაწეული ხარჯების შესახებ  </t>
    </r>
    <r>
      <rPr>
        <b/>
        <u/>
        <sz val="12"/>
        <color indexed="8"/>
        <rFont val="Calibri"/>
        <family val="2"/>
      </rPr>
      <t>01.10.2019</t>
    </r>
    <r>
      <rPr>
        <b/>
        <sz val="12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 xml:space="preserve">მდგომარეობით  </t>
    </r>
  </si>
  <si>
    <r>
      <t xml:space="preserve">ინფორმაცია საქართველოს იუსტიციის სამინისტროს მიერ მივლინებაზე გაწეული ხარჯების შესახებ  </t>
    </r>
    <r>
      <rPr>
        <b/>
        <u/>
        <sz val="12"/>
        <color indexed="8"/>
        <rFont val="Calibri"/>
        <family val="2"/>
      </rPr>
      <t>01.11.2019</t>
    </r>
    <r>
      <rPr>
        <b/>
        <sz val="12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 xml:space="preserve">მდგომარეობით  </t>
    </r>
  </si>
  <si>
    <r>
      <t xml:space="preserve">ინფორმაცია საქართველოს იუსტიციის სამინისტროს მიერ მივლინებაზე გაწეული ხარჯების შესახებ  </t>
    </r>
    <r>
      <rPr>
        <b/>
        <u/>
        <sz val="12"/>
        <color indexed="8"/>
        <rFont val="Calibri"/>
        <family val="2"/>
      </rPr>
      <t>01.12.2019</t>
    </r>
    <r>
      <rPr>
        <b/>
        <sz val="12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 xml:space="preserve">მდგომარეობით  </t>
    </r>
  </si>
  <si>
    <r>
      <t xml:space="preserve">ინფორმაცია საქართველოს იუსტიციის სამინისტროს მიერ მივლინებაზე გაწეული ხარჯების შესახებ  </t>
    </r>
    <r>
      <rPr>
        <b/>
        <u/>
        <sz val="12"/>
        <color indexed="8"/>
        <rFont val="Calibri"/>
        <family val="2"/>
      </rPr>
      <t>01.01.2020</t>
    </r>
    <r>
      <rPr>
        <b/>
        <sz val="12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 xml:space="preserve">მდგომარეობით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</si>
</sst>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_ ;\-#,##0.0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არიალ"/>
    </font>
    <font>
      <sz val="11"/>
      <color theme="1"/>
      <name val="არიალ"/>
    </font>
    <font>
      <b/>
      <sz val="10"/>
      <color theme="1"/>
      <name val="არიალ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1DBF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4" fillId="0" borderId="4" xfId="0" applyFont="1" applyBorder="1" applyAlignment="1">
      <alignment horizontal="left" vertical="center" wrapText="1"/>
    </xf>
    <xf numFmtId="164" fontId="10" fillId="0" borderId="5" xfId="1" applyNumberFormat="1" applyFont="1" applyBorder="1" applyAlignment="1">
      <alignment vertical="center"/>
    </xf>
    <xf numFmtId="43" fontId="11" fillId="0" borderId="6" xfId="1" applyFont="1" applyBorder="1" applyAlignment="1">
      <alignment vertical="center" wrapText="1"/>
    </xf>
    <xf numFmtId="43" fontId="12" fillId="0" borderId="5" xfId="1" applyFont="1" applyFill="1" applyBorder="1" applyAlignment="1">
      <alignment vertical="center"/>
    </xf>
    <xf numFmtId="43" fontId="12" fillId="0" borderId="5" xfId="1" applyFont="1" applyBorder="1" applyAlignment="1">
      <alignment vertical="center"/>
    </xf>
    <xf numFmtId="0" fontId="9" fillId="2" borderId="0" xfId="0" applyFont="1" applyFill="1" applyAlignment="1">
      <alignment wrapText="1"/>
    </xf>
    <xf numFmtId="0" fontId="16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center" wrapText="1" indent="2"/>
    </xf>
    <xf numFmtId="43" fontId="13" fillId="3" borderId="8" xfId="1" applyFont="1" applyFill="1" applyBorder="1" applyAlignment="1">
      <alignment wrapText="1"/>
    </xf>
    <xf numFmtId="164" fontId="10" fillId="0" borderId="5" xfId="1" applyNumberFormat="1" applyFont="1" applyFill="1" applyBorder="1" applyAlignment="1">
      <alignment vertical="center"/>
    </xf>
    <xf numFmtId="2" fontId="4" fillId="0" borderId="0" xfId="0" applyNumberFormat="1" applyFont="1" applyAlignment="1">
      <alignment wrapText="1"/>
    </xf>
    <xf numFmtId="2" fontId="9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right" vertical="top" wrapText="1"/>
    </xf>
    <xf numFmtId="0" fontId="14" fillId="0" borderId="9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0" xfId="0" applyFont="1" applyFill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1DBF1"/>
      <color rgb="FFB4D4EE"/>
      <color rgb="FFB9C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view="pageBreakPreview" zoomScale="120" zoomScaleSheetLayoutView="120" workbookViewId="0">
      <selection activeCell="B10" sqref="B10:E10"/>
    </sheetView>
  </sheetViews>
  <sheetFormatPr defaultRowHeight="12.75"/>
  <cols>
    <col min="1" max="1" width="9.140625" style="2"/>
    <col min="2" max="2" width="30.140625" style="2" customWidth="1"/>
    <col min="3" max="3" width="31.7109375" style="2" customWidth="1"/>
    <col min="4" max="4" width="34.7109375" style="2" customWidth="1"/>
    <col min="5" max="5" width="31.7109375" style="2" customWidth="1"/>
    <col min="6" max="6" width="9.42578125" style="2" bestFit="1" customWidth="1"/>
    <col min="7" max="16384" width="9.140625" style="2"/>
  </cols>
  <sheetData>
    <row r="1" spans="2:6" ht="15.75">
      <c r="B1" s="20" t="s">
        <v>0</v>
      </c>
      <c r="C1" s="20"/>
      <c r="D1" s="20"/>
      <c r="E1" s="20"/>
      <c r="F1" s="1"/>
    </row>
    <row r="2" spans="2:6" ht="81" customHeight="1">
      <c r="B2" s="21" t="s">
        <v>10</v>
      </c>
      <c r="C2" s="21"/>
      <c r="D2" s="21"/>
      <c r="E2" s="21"/>
    </row>
    <row r="3" spans="2:6" ht="11.25" customHeight="1" thickBot="1">
      <c r="B3" s="22" t="s">
        <v>1</v>
      </c>
      <c r="C3" s="22"/>
      <c r="D3" s="22"/>
      <c r="E3" s="22"/>
    </row>
    <row r="4" spans="2:6" s="3" customFormat="1" ht="25.5" customHeight="1">
      <c r="B4" s="11" t="s">
        <v>2</v>
      </c>
      <c r="C4" s="12" t="s">
        <v>3</v>
      </c>
      <c r="D4" s="12" t="s">
        <v>4</v>
      </c>
      <c r="E4" s="13" t="s">
        <v>5</v>
      </c>
    </row>
    <row r="5" spans="2:6" ht="35.25" customHeight="1">
      <c r="B5" s="4" t="s">
        <v>6</v>
      </c>
      <c r="C5" s="5">
        <v>45</v>
      </c>
      <c r="D5" s="5">
        <v>195</v>
      </c>
      <c r="E5" s="6">
        <f>SUM(C5:D5)</f>
        <v>240</v>
      </c>
    </row>
    <row r="6" spans="2:6" ht="35.25" customHeight="1">
      <c r="B6" s="4" t="s">
        <v>7</v>
      </c>
      <c r="C6" s="7">
        <v>36965.17</v>
      </c>
      <c r="D6" s="8">
        <v>8446.0400000000009</v>
      </c>
      <c r="E6" s="6">
        <f>SUM(C6:D6)</f>
        <v>45411.21</v>
      </c>
    </row>
    <row r="7" spans="2:6" s="9" customFormat="1" ht="35.25" customHeight="1" thickBot="1">
      <c r="B7" s="14" t="s">
        <v>8</v>
      </c>
      <c r="C7" s="15">
        <f>SUM(C5:C6)</f>
        <v>37010.17</v>
      </c>
      <c r="D7" s="15">
        <f>SUM(D5:D6)</f>
        <v>8641.0400000000009</v>
      </c>
      <c r="E7" s="15">
        <f>SUM(E5:E6)</f>
        <v>45651.21</v>
      </c>
    </row>
    <row r="8" spans="2:6" s="9" customFormat="1" ht="52.5" customHeight="1">
      <c r="B8" s="23" t="s">
        <v>9</v>
      </c>
      <c r="C8" s="24"/>
      <c r="D8" s="24"/>
      <c r="E8" s="24"/>
    </row>
    <row r="9" spans="2:6" ht="48.75" customHeight="1">
      <c r="B9" s="25"/>
      <c r="C9" s="25"/>
      <c r="D9" s="25"/>
      <c r="E9" s="25"/>
    </row>
    <row r="10" spans="2:6" ht="12" customHeight="1">
      <c r="B10" s="19"/>
      <c r="C10" s="19"/>
      <c r="D10" s="19"/>
      <c r="E10" s="19"/>
    </row>
    <row r="11" spans="2:6" ht="15">
      <c r="C11"/>
      <c r="D11" s="10"/>
    </row>
    <row r="12" spans="2:6" ht="15">
      <c r="C12"/>
      <c r="D12" s="10"/>
    </row>
    <row r="13" spans="2:6" ht="15">
      <c r="C13"/>
      <c r="D13" s="10"/>
    </row>
    <row r="14" spans="2:6">
      <c r="C14" s="10"/>
      <c r="D14" s="10"/>
    </row>
    <row r="15" spans="2:6" ht="15">
      <c r="C15"/>
      <c r="D15" s="10"/>
    </row>
    <row r="16" spans="2:6" ht="15">
      <c r="C16"/>
      <c r="D16" s="10"/>
    </row>
    <row r="17" spans="3:4" ht="15">
      <c r="C17"/>
      <c r="D17" s="10"/>
    </row>
  </sheetData>
  <mergeCells count="6">
    <mergeCell ref="B10:E10"/>
    <mergeCell ref="B1:E1"/>
    <mergeCell ref="B2:E2"/>
    <mergeCell ref="B3:E3"/>
    <mergeCell ref="B8:E8"/>
    <mergeCell ref="B9:E9"/>
  </mergeCells>
  <pageMargins left="0.7" right="0.7" top="0.75" bottom="0.75" header="0.3" footer="0.3"/>
  <pageSetup scale="89" orientation="landscape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view="pageBreakPreview" zoomScale="120" zoomScaleSheetLayoutView="120" workbookViewId="0">
      <selection activeCell="B9" sqref="B9:E9"/>
    </sheetView>
  </sheetViews>
  <sheetFormatPr defaultRowHeight="12.75"/>
  <cols>
    <col min="1" max="1" width="9.140625" style="2"/>
    <col min="2" max="2" width="30.140625" style="2" customWidth="1"/>
    <col min="3" max="3" width="31.7109375" style="2" customWidth="1"/>
    <col min="4" max="4" width="34.7109375" style="2" customWidth="1"/>
    <col min="5" max="5" width="31.7109375" style="2" customWidth="1"/>
    <col min="6" max="6" width="9.42578125" style="2" bestFit="1" customWidth="1"/>
    <col min="7" max="16384" width="9.140625" style="2"/>
  </cols>
  <sheetData>
    <row r="1" spans="2:6" ht="15.75">
      <c r="B1" s="20" t="s">
        <v>0</v>
      </c>
      <c r="C1" s="20"/>
      <c r="D1" s="20"/>
      <c r="E1" s="20"/>
      <c r="F1" s="1"/>
    </row>
    <row r="2" spans="2:6" ht="81" customHeight="1">
      <c r="B2" s="21" t="s">
        <v>11</v>
      </c>
      <c r="C2" s="21"/>
      <c r="D2" s="21"/>
      <c r="E2" s="21"/>
    </row>
    <row r="3" spans="2:6" ht="11.25" customHeight="1" thickBot="1">
      <c r="B3" s="22" t="s">
        <v>1</v>
      </c>
      <c r="C3" s="22"/>
      <c r="D3" s="22"/>
      <c r="E3" s="22"/>
    </row>
    <row r="4" spans="2:6" s="3" customFormat="1" ht="25.5" customHeight="1">
      <c r="B4" s="11" t="s">
        <v>2</v>
      </c>
      <c r="C4" s="12" t="s">
        <v>3</v>
      </c>
      <c r="D4" s="12" t="s">
        <v>4</v>
      </c>
      <c r="E4" s="13" t="s">
        <v>5</v>
      </c>
    </row>
    <row r="5" spans="2:6" ht="35.25" customHeight="1">
      <c r="B5" s="4" t="s">
        <v>6</v>
      </c>
      <c r="C5" s="5">
        <f>45+75</f>
        <v>120</v>
      </c>
      <c r="D5" s="5">
        <f>195+390</f>
        <v>585</v>
      </c>
      <c r="E5" s="6">
        <f>SUM(C5:D5)</f>
        <v>705</v>
      </c>
    </row>
    <row r="6" spans="2:6" ht="35.25" customHeight="1">
      <c r="B6" s="4" t="s">
        <v>7</v>
      </c>
      <c r="C6" s="7">
        <f>36965.17+9627.14</f>
        <v>46592.31</v>
      </c>
      <c r="D6" s="8">
        <f>8446.04+6836.6</f>
        <v>15282.640000000001</v>
      </c>
      <c r="E6" s="6">
        <f>SUM(C6:D6)</f>
        <v>61874.95</v>
      </c>
    </row>
    <row r="7" spans="2:6" s="9" customFormat="1" ht="35.25" customHeight="1" thickBot="1">
      <c r="B7" s="14" t="s">
        <v>8</v>
      </c>
      <c r="C7" s="15">
        <f>SUM(C5:C6)</f>
        <v>46712.31</v>
      </c>
      <c r="D7" s="15">
        <f>SUM(D5:D6)</f>
        <v>15867.640000000001</v>
      </c>
      <c r="E7" s="15">
        <f>SUM(E5:E6)</f>
        <v>62579.95</v>
      </c>
    </row>
    <row r="8" spans="2:6" s="9" customFormat="1" ht="52.5" customHeight="1">
      <c r="B8" s="23" t="s">
        <v>9</v>
      </c>
      <c r="C8" s="24"/>
      <c r="D8" s="24"/>
      <c r="E8" s="24"/>
    </row>
    <row r="9" spans="2:6" ht="48.75" customHeight="1">
      <c r="B9" s="25"/>
      <c r="C9" s="25"/>
      <c r="D9" s="25"/>
      <c r="E9" s="25"/>
    </row>
    <row r="10" spans="2:6" ht="12" customHeight="1">
      <c r="B10" s="19"/>
      <c r="C10" s="19"/>
      <c r="D10" s="19"/>
      <c r="E10" s="19"/>
    </row>
    <row r="11" spans="2:6" ht="15">
      <c r="C11"/>
      <c r="D11" s="10"/>
    </row>
    <row r="12" spans="2:6" ht="15">
      <c r="C12"/>
      <c r="D12" s="10"/>
    </row>
    <row r="13" spans="2:6" ht="15">
      <c r="C13"/>
      <c r="D13" s="10"/>
    </row>
    <row r="14" spans="2:6">
      <c r="C14" s="10"/>
      <c r="D14" s="10"/>
    </row>
    <row r="15" spans="2:6" ht="15">
      <c r="C15"/>
      <c r="D15" s="10"/>
    </row>
    <row r="16" spans="2:6" ht="15">
      <c r="C16"/>
      <c r="D16" s="10"/>
    </row>
    <row r="17" spans="3:4" ht="15">
      <c r="C17"/>
      <c r="D17" s="10"/>
    </row>
  </sheetData>
  <mergeCells count="6">
    <mergeCell ref="B10:E10"/>
    <mergeCell ref="B1:E1"/>
    <mergeCell ref="B2:E2"/>
    <mergeCell ref="B3:E3"/>
    <mergeCell ref="B8:E8"/>
    <mergeCell ref="B9:E9"/>
  </mergeCells>
  <pageMargins left="0.7" right="0.7" top="0.75" bottom="0.75" header="0.3" footer="0.3"/>
  <pageSetup scale="89" orientation="landscape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view="pageBreakPreview" zoomScale="120" zoomScaleSheetLayoutView="120" workbookViewId="0">
      <selection activeCell="D14" sqref="D14"/>
    </sheetView>
  </sheetViews>
  <sheetFormatPr defaultRowHeight="12.75"/>
  <cols>
    <col min="1" max="1" width="9.140625" style="2"/>
    <col min="2" max="2" width="30.140625" style="2" customWidth="1"/>
    <col min="3" max="3" width="31.7109375" style="2" customWidth="1"/>
    <col min="4" max="4" width="34.7109375" style="2" customWidth="1"/>
    <col min="5" max="5" width="31.7109375" style="2" customWidth="1"/>
    <col min="6" max="6" width="9.42578125" style="2" bestFit="1" customWidth="1"/>
    <col min="7" max="16384" width="9.140625" style="2"/>
  </cols>
  <sheetData>
    <row r="1" spans="2:6" ht="15.75">
      <c r="B1" s="20" t="s">
        <v>0</v>
      </c>
      <c r="C1" s="20"/>
      <c r="D1" s="20"/>
      <c r="E1" s="20"/>
      <c r="F1" s="1"/>
    </row>
    <row r="2" spans="2:6" ht="81" customHeight="1">
      <c r="B2" s="21" t="s">
        <v>12</v>
      </c>
      <c r="C2" s="21"/>
      <c r="D2" s="21"/>
      <c r="E2" s="21"/>
    </row>
    <row r="3" spans="2:6" ht="11.25" customHeight="1" thickBot="1">
      <c r="B3" s="22" t="s">
        <v>1</v>
      </c>
      <c r="C3" s="22"/>
      <c r="D3" s="22"/>
      <c r="E3" s="22"/>
    </row>
    <row r="4" spans="2:6" s="3" customFormat="1" ht="25.5" customHeight="1">
      <c r="B4" s="11" t="s">
        <v>2</v>
      </c>
      <c r="C4" s="12" t="s">
        <v>3</v>
      </c>
      <c r="D4" s="12" t="s">
        <v>4</v>
      </c>
      <c r="E4" s="13" t="s">
        <v>5</v>
      </c>
    </row>
    <row r="5" spans="2:6" ht="35.25" customHeight="1">
      <c r="B5" s="4" t="s">
        <v>6</v>
      </c>
      <c r="C5" s="5">
        <f>45+75+300</f>
        <v>420</v>
      </c>
      <c r="D5" s="5">
        <f>195+390+595</f>
        <v>1180</v>
      </c>
      <c r="E5" s="6">
        <f>SUM(C5:D5)</f>
        <v>1600</v>
      </c>
    </row>
    <row r="6" spans="2:6" ht="35.25" customHeight="1">
      <c r="B6" s="4" t="s">
        <v>7</v>
      </c>
      <c r="C6" s="7">
        <f>36965.17+9627.14+42742.94</f>
        <v>89335.25</v>
      </c>
      <c r="D6" s="8">
        <f>8446.04+6836.6+496.13</f>
        <v>15778.77</v>
      </c>
      <c r="E6" s="6">
        <f>SUM(C6:D6)</f>
        <v>105114.02</v>
      </c>
    </row>
    <row r="7" spans="2:6" s="9" customFormat="1" ht="35.25" customHeight="1" thickBot="1">
      <c r="B7" s="14" t="s">
        <v>8</v>
      </c>
      <c r="C7" s="15">
        <f>SUM(C5:C6)</f>
        <v>89755.25</v>
      </c>
      <c r="D7" s="15">
        <f>SUM(D5:D6)</f>
        <v>16958.77</v>
      </c>
      <c r="E7" s="15">
        <f>SUM(E5:E6)</f>
        <v>106714.02</v>
      </c>
    </row>
    <row r="8" spans="2:6" s="9" customFormat="1" ht="52.5" customHeight="1">
      <c r="B8" s="23" t="s">
        <v>9</v>
      </c>
      <c r="C8" s="24"/>
      <c r="D8" s="24"/>
      <c r="E8" s="24"/>
    </row>
    <row r="9" spans="2:6" ht="48.75" customHeight="1">
      <c r="B9" s="25"/>
      <c r="C9" s="25"/>
      <c r="D9" s="25"/>
      <c r="E9" s="25"/>
    </row>
    <row r="10" spans="2:6" ht="12" customHeight="1">
      <c r="B10" s="19"/>
      <c r="C10" s="19"/>
      <c r="D10" s="19"/>
      <c r="E10" s="19"/>
    </row>
    <row r="11" spans="2:6" ht="15">
      <c r="C11"/>
      <c r="D11" s="10"/>
    </row>
    <row r="12" spans="2:6" ht="15">
      <c r="C12"/>
      <c r="D12" s="10"/>
    </row>
    <row r="13" spans="2:6" ht="15">
      <c r="C13"/>
      <c r="D13" s="10"/>
    </row>
    <row r="14" spans="2:6">
      <c r="C14" s="10"/>
      <c r="D14" s="10"/>
    </row>
    <row r="15" spans="2:6" ht="15">
      <c r="C15"/>
      <c r="D15" s="10"/>
    </row>
    <row r="16" spans="2:6" ht="15">
      <c r="C16"/>
      <c r="D16" s="10"/>
    </row>
    <row r="17" spans="3:4" ht="15">
      <c r="C17"/>
      <c r="D17" s="10"/>
    </row>
  </sheetData>
  <mergeCells count="6">
    <mergeCell ref="B10:E10"/>
    <mergeCell ref="B1:E1"/>
    <mergeCell ref="B2:E2"/>
    <mergeCell ref="B3:E3"/>
    <mergeCell ref="B8:E8"/>
    <mergeCell ref="B9:E9"/>
  </mergeCells>
  <pageMargins left="0.7" right="0.7" top="0.75" bottom="0.75" header="0.3" footer="0.3"/>
  <pageSetup scale="89" orientation="landscape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view="pageBreakPreview" zoomScale="120" zoomScaleSheetLayoutView="120" workbookViewId="0">
      <selection activeCell="G6" sqref="G6"/>
    </sheetView>
  </sheetViews>
  <sheetFormatPr defaultRowHeight="12.75"/>
  <cols>
    <col min="1" max="1" width="9.140625" style="2"/>
    <col min="2" max="2" width="30.140625" style="2" customWidth="1"/>
    <col min="3" max="3" width="31.7109375" style="2" customWidth="1"/>
    <col min="4" max="4" width="34.7109375" style="2" customWidth="1"/>
    <col min="5" max="5" width="31.7109375" style="2" customWidth="1"/>
    <col min="6" max="6" width="9.42578125" style="2" bestFit="1" customWidth="1"/>
    <col min="7" max="16384" width="9.140625" style="2"/>
  </cols>
  <sheetData>
    <row r="1" spans="2:6" ht="15.75">
      <c r="B1" s="20" t="s">
        <v>0</v>
      </c>
      <c r="C1" s="20"/>
      <c r="D1" s="20"/>
      <c r="E1" s="20"/>
      <c r="F1" s="1"/>
    </row>
    <row r="2" spans="2:6" ht="81" customHeight="1">
      <c r="B2" s="21" t="s">
        <v>13</v>
      </c>
      <c r="C2" s="21"/>
      <c r="D2" s="21"/>
      <c r="E2" s="21"/>
    </row>
    <row r="3" spans="2:6" ht="11.25" customHeight="1" thickBot="1">
      <c r="B3" s="22" t="s">
        <v>1</v>
      </c>
      <c r="C3" s="22"/>
      <c r="D3" s="22"/>
      <c r="E3" s="22"/>
    </row>
    <row r="4" spans="2:6" s="3" customFormat="1" ht="25.5" customHeight="1">
      <c r="B4" s="11" t="s">
        <v>2</v>
      </c>
      <c r="C4" s="12" t="s">
        <v>3</v>
      </c>
      <c r="D4" s="12" t="s">
        <v>4</v>
      </c>
      <c r="E4" s="13" t="s">
        <v>5</v>
      </c>
    </row>
    <row r="5" spans="2:6" ht="35.25" customHeight="1">
      <c r="B5" s="4" t="s">
        <v>6</v>
      </c>
      <c r="C5" s="5">
        <f>45+75+300+15</f>
        <v>435</v>
      </c>
      <c r="D5" s="5">
        <f>195+390+595+135</f>
        <v>1315</v>
      </c>
      <c r="E5" s="6">
        <f>SUM(C5:D5)</f>
        <v>1750</v>
      </c>
    </row>
    <row r="6" spans="2:6" ht="35.25" customHeight="1">
      <c r="B6" s="4" t="s">
        <v>7</v>
      </c>
      <c r="C6" s="7">
        <f>36965.17+9627.14+42742.94+10175.81</f>
        <v>99511.06</v>
      </c>
      <c r="D6" s="8">
        <f>8446.04+6836.6+496.13+2467.11</f>
        <v>18245.88</v>
      </c>
      <c r="E6" s="6">
        <f>SUM(C6:D6)</f>
        <v>117756.94</v>
      </c>
    </row>
    <row r="7" spans="2:6" s="9" customFormat="1" ht="35.25" customHeight="1" thickBot="1">
      <c r="B7" s="14" t="s">
        <v>8</v>
      </c>
      <c r="C7" s="15">
        <f>SUM(C5:C6)</f>
        <v>99946.06</v>
      </c>
      <c r="D7" s="15">
        <f>SUM(D5:D6)</f>
        <v>19560.88</v>
      </c>
      <c r="E7" s="15">
        <f>SUM(E5:E6)</f>
        <v>119506.94</v>
      </c>
    </row>
    <row r="8" spans="2:6" s="9" customFormat="1" ht="52.5" customHeight="1">
      <c r="B8" s="23" t="s">
        <v>9</v>
      </c>
      <c r="C8" s="24"/>
      <c r="D8" s="24"/>
      <c r="E8" s="24"/>
    </row>
    <row r="9" spans="2:6" ht="48.75" customHeight="1">
      <c r="B9" s="25"/>
      <c r="C9" s="25"/>
      <c r="D9" s="25"/>
      <c r="E9" s="25"/>
    </row>
    <row r="10" spans="2:6" ht="12" customHeight="1">
      <c r="B10" s="19"/>
      <c r="C10" s="19"/>
      <c r="D10" s="19"/>
      <c r="E10" s="19"/>
    </row>
    <row r="11" spans="2:6" ht="15">
      <c r="C11"/>
      <c r="D11" s="10"/>
    </row>
    <row r="12" spans="2:6" ht="15">
      <c r="C12"/>
      <c r="D12" s="10"/>
    </row>
    <row r="13" spans="2:6" ht="15">
      <c r="C13"/>
      <c r="D13" s="10"/>
    </row>
    <row r="14" spans="2:6">
      <c r="C14" s="10"/>
      <c r="D14" s="10"/>
    </row>
    <row r="15" spans="2:6" ht="15">
      <c r="C15"/>
      <c r="D15" s="10"/>
    </row>
    <row r="16" spans="2:6" ht="15">
      <c r="C16"/>
      <c r="D16" s="10"/>
    </row>
    <row r="17" spans="3:4" ht="15">
      <c r="C17"/>
      <c r="D17" s="10"/>
    </row>
  </sheetData>
  <mergeCells count="6">
    <mergeCell ref="B10:E10"/>
    <mergeCell ref="B1:E1"/>
    <mergeCell ref="B2:E2"/>
    <mergeCell ref="B3:E3"/>
    <mergeCell ref="B8:E8"/>
    <mergeCell ref="B9:E9"/>
  </mergeCells>
  <pageMargins left="0.7" right="0.7" top="0.75" bottom="0.75" header="0.3" footer="0.3"/>
  <pageSetup scale="89" orientation="landscape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view="pageBreakPreview" zoomScale="120" zoomScaleSheetLayoutView="120" workbookViewId="0">
      <selection activeCell="H8" sqref="H8"/>
    </sheetView>
  </sheetViews>
  <sheetFormatPr defaultRowHeight="12.75"/>
  <cols>
    <col min="1" max="1" width="9.140625" style="2"/>
    <col min="2" max="2" width="30.140625" style="2" customWidth="1"/>
    <col min="3" max="3" width="31.7109375" style="2" customWidth="1"/>
    <col min="4" max="4" width="34.7109375" style="2" customWidth="1"/>
    <col min="5" max="5" width="31.7109375" style="2" customWidth="1"/>
    <col min="6" max="6" width="9.42578125" style="2" bestFit="1" customWidth="1"/>
    <col min="7" max="16384" width="9.140625" style="2"/>
  </cols>
  <sheetData>
    <row r="1" spans="2:6" ht="15.75">
      <c r="B1" s="20" t="s">
        <v>0</v>
      </c>
      <c r="C1" s="20"/>
      <c r="D1" s="20"/>
      <c r="E1" s="20"/>
      <c r="F1" s="1"/>
    </row>
    <row r="2" spans="2:6" ht="81" customHeight="1">
      <c r="B2" s="21" t="s">
        <v>14</v>
      </c>
      <c r="C2" s="21"/>
      <c r="D2" s="21"/>
      <c r="E2" s="21"/>
    </row>
    <row r="3" spans="2:6" ht="11.25" customHeight="1" thickBot="1">
      <c r="B3" s="22" t="s">
        <v>1</v>
      </c>
      <c r="C3" s="22"/>
      <c r="D3" s="22"/>
      <c r="E3" s="22"/>
    </row>
    <row r="4" spans="2:6" s="3" customFormat="1" ht="25.5" customHeight="1">
      <c r="B4" s="11" t="s">
        <v>2</v>
      </c>
      <c r="C4" s="12" t="s">
        <v>3</v>
      </c>
      <c r="D4" s="12" t="s">
        <v>4</v>
      </c>
      <c r="E4" s="13" t="s">
        <v>5</v>
      </c>
    </row>
    <row r="5" spans="2:6" ht="35.25" customHeight="1">
      <c r="B5" s="4" t="s">
        <v>6</v>
      </c>
      <c r="C5" s="5">
        <f>45+75+300+15+1374.46</f>
        <v>1809.46</v>
      </c>
      <c r="D5" s="5">
        <f>195+390+595+135+1545</f>
        <v>2860</v>
      </c>
      <c r="E5" s="6">
        <f>SUM(C5:D5)</f>
        <v>4669.46</v>
      </c>
    </row>
    <row r="6" spans="2:6" ht="35.25" customHeight="1">
      <c r="B6" s="4" t="s">
        <v>7</v>
      </c>
      <c r="C6" s="7">
        <f>36965.17+9627.14+42742.94+10175.81+14049.05</f>
        <v>113560.11</v>
      </c>
      <c r="D6" s="8">
        <f>8446.04+6836.6+496.13+2467.11+1207.8</f>
        <v>19453.68</v>
      </c>
      <c r="E6" s="6">
        <f>SUM(C6:D6)</f>
        <v>133013.79</v>
      </c>
    </row>
    <row r="7" spans="2:6" s="9" customFormat="1" ht="35.25" customHeight="1" thickBot="1">
      <c r="B7" s="14" t="s">
        <v>8</v>
      </c>
      <c r="C7" s="15">
        <f>SUM(C5:C6)</f>
        <v>115369.57</v>
      </c>
      <c r="D7" s="15">
        <f>SUM(D5:D6)</f>
        <v>22313.68</v>
      </c>
      <c r="E7" s="15">
        <f>SUM(E5:E6)</f>
        <v>137683.25</v>
      </c>
    </row>
    <row r="8" spans="2:6" s="9" customFormat="1" ht="52.5" customHeight="1">
      <c r="B8" s="23" t="s">
        <v>9</v>
      </c>
      <c r="C8" s="24"/>
      <c r="D8" s="24"/>
      <c r="E8" s="24"/>
    </row>
    <row r="9" spans="2:6" ht="48.75" customHeight="1">
      <c r="B9" s="25"/>
      <c r="C9" s="25"/>
      <c r="D9" s="25"/>
      <c r="E9" s="25"/>
    </row>
    <row r="10" spans="2:6" ht="12" customHeight="1">
      <c r="B10" s="19"/>
      <c r="C10" s="19"/>
      <c r="D10" s="19"/>
      <c r="E10" s="19"/>
    </row>
    <row r="11" spans="2:6" ht="15">
      <c r="C11"/>
      <c r="D11" s="10"/>
    </row>
    <row r="12" spans="2:6" ht="15">
      <c r="C12"/>
      <c r="D12" s="10"/>
    </row>
    <row r="13" spans="2:6" ht="15">
      <c r="C13"/>
      <c r="D13" s="10"/>
    </row>
    <row r="14" spans="2:6">
      <c r="C14" s="10"/>
      <c r="D14" s="10"/>
    </row>
    <row r="15" spans="2:6" ht="15">
      <c r="C15"/>
      <c r="D15" s="10"/>
    </row>
    <row r="16" spans="2:6" ht="15">
      <c r="C16"/>
      <c r="D16" s="10"/>
    </row>
    <row r="17" spans="3:4" ht="15">
      <c r="C17"/>
      <c r="D17" s="10"/>
    </row>
  </sheetData>
  <mergeCells count="6">
    <mergeCell ref="B10:E10"/>
    <mergeCell ref="B1:E1"/>
    <mergeCell ref="B2:E2"/>
    <mergeCell ref="B3:E3"/>
    <mergeCell ref="B8:E8"/>
    <mergeCell ref="B9:E9"/>
  </mergeCells>
  <pageMargins left="0.7" right="0.7" top="0.75" bottom="0.75" header="0.3" footer="0.3"/>
  <pageSetup scale="89" orientation="landscape" r:id="rId1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view="pageBreakPreview" zoomScale="120" zoomScaleSheetLayoutView="120" workbookViewId="0">
      <selection activeCell="B2" sqref="B2:E2"/>
    </sheetView>
  </sheetViews>
  <sheetFormatPr defaultRowHeight="12.75"/>
  <cols>
    <col min="1" max="1" width="9.140625" style="2"/>
    <col min="2" max="2" width="30.140625" style="2" customWidth="1"/>
    <col min="3" max="3" width="31.7109375" style="2" customWidth="1"/>
    <col min="4" max="4" width="34.7109375" style="2" customWidth="1"/>
    <col min="5" max="5" width="31.7109375" style="2" customWidth="1"/>
    <col min="6" max="6" width="9.42578125" style="2" bestFit="1" customWidth="1"/>
    <col min="7" max="16384" width="9.140625" style="2"/>
  </cols>
  <sheetData>
    <row r="1" spans="2:6" ht="15.75">
      <c r="B1" s="20" t="s">
        <v>0</v>
      </c>
      <c r="C1" s="20"/>
      <c r="D1" s="20"/>
      <c r="E1" s="20"/>
      <c r="F1" s="1"/>
    </row>
    <row r="2" spans="2:6" ht="81" customHeight="1">
      <c r="B2" s="21" t="s">
        <v>15</v>
      </c>
      <c r="C2" s="21"/>
      <c r="D2" s="21"/>
      <c r="E2" s="21"/>
    </row>
    <row r="3" spans="2:6" ht="11.25" customHeight="1" thickBot="1">
      <c r="B3" s="22" t="s">
        <v>1</v>
      </c>
      <c r="C3" s="22"/>
      <c r="D3" s="22"/>
      <c r="E3" s="22"/>
    </row>
    <row r="4" spans="2:6" s="3" customFormat="1" ht="25.5" customHeight="1">
      <c r="B4" s="11" t="s">
        <v>2</v>
      </c>
      <c r="C4" s="12" t="s">
        <v>3</v>
      </c>
      <c r="D4" s="12" t="s">
        <v>4</v>
      </c>
      <c r="E4" s="13" t="s">
        <v>5</v>
      </c>
    </row>
    <row r="5" spans="2:6" ht="35.25" customHeight="1">
      <c r="B5" s="4" t="s">
        <v>6</v>
      </c>
      <c r="C5" s="5">
        <f>45+75+300+15+1374.46+105</f>
        <v>1914.46</v>
      </c>
      <c r="D5" s="5">
        <f>195+390+595+135+1545+1665</f>
        <v>4525</v>
      </c>
      <c r="E5" s="6">
        <f>SUM(C5:D5)</f>
        <v>6439.46</v>
      </c>
    </row>
    <row r="6" spans="2:6" ht="35.25" customHeight="1">
      <c r="B6" s="4" t="s">
        <v>7</v>
      </c>
      <c r="C6" s="7">
        <f>36965.17+9627.14+42742.94+10175.81+14049.05+33483.85</f>
        <v>147043.96</v>
      </c>
      <c r="D6" s="8">
        <f>8446.04+6836.6+496.13+2467.11+1207.8+30718.45</f>
        <v>50172.130000000005</v>
      </c>
      <c r="E6" s="6">
        <f>SUM(C6:D6)</f>
        <v>197216.09</v>
      </c>
    </row>
    <row r="7" spans="2:6" s="9" customFormat="1" ht="35.25" customHeight="1" thickBot="1">
      <c r="B7" s="14" t="s">
        <v>8</v>
      </c>
      <c r="C7" s="15">
        <f>SUM(C5:C6)</f>
        <v>148958.41999999998</v>
      </c>
      <c r="D7" s="15">
        <f>SUM(D5:D6)</f>
        <v>54697.130000000005</v>
      </c>
      <c r="E7" s="15">
        <f>SUM(E5:E6)</f>
        <v>203655.55</v>
      </c>
    </row>
    <row r="8" spans="2:6" s="9" customFormat="1" ht="52.5" customHeight="1">
      <c r="B8" s="23" t="s">
        <v>9</v>
      </c>
      <c r="C8" s="24"/>
      <c r="D8" s="24"/>
      <c r="E8" s="24"/>
    </row>
    <row r="9" spans="2:6" ht="48.75" customHeight="1">
      <c r="B9" s="25"/>
      <c r="C9" s="25"/>
      <c r="D9" s="25"/>
      <c r="E9" s="25"/>
    </row>
    <row r="10" spans="2:6" ht="12" customHeight="1">
      <c r="B10" s="19"/>
      <c r="C10" s="19"/>
      <c r="D10" s="19"/>
      <c r="E10" s="19"/>
    </row>
    <row r="11" spans="2:6" ht="15">
      <c r="C11"/>
      <c r="D11" s="10"/>
    </row>
    <row r="12" spans="2:6" ht="15">
      <c r="C12"/>
      <c r="D12" s="10"/>
    </row>
    <row r="13" spans="2:6" ht="15">
      <c r="C13"/>
      <c r="D13" s="10"/>
    </row>
    <row r="14" spans="2:6">
      <c r="C14" s="10"/>
      <c r="D14" s="10"/>
    </row>
    <row r="15" spans="2:6" ht="15">
      <c r="C15"/>
      <c r="D15" s="10"/>
    </row>
    <row r="16" spans="2:6" ht="15">
      <c r="C16"/>
      <c r="D16" s="10"/>
    </row>
    <row r="17" spans="3:4" ht="15">
      <c r="C17"/>
      <c r="D17" s="10"/>
    </row>
  </sheetData>
  <mergeCells count="6">
    <mergeCell ref="B10:E10"/>
    <mergeCell ref="B1:E1"/>
    <mergeCell ref="B2:E2"/>
    <mergeCell ref="B3:E3"/>
    <mergeCell ref="B8:E8"/>
    <mergeCell ref="B9:E9"/>
  </mergeCells>
  <pageMargins left="0.7" right="0.7" top="0.75" bottom="0.75" header="0.3" footer="0.3"/>
  <pageSetup scale="89" orientation="landscape" r:id="rId1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view="pageBreakPreview" zoomScale="120" zoomScaleSheetLayoutView="120" workbookViewId="0">
      <selection activeCell="D6" sqref="D6"/>
    </sheetView>
  </sheetViews>
  <sheetFormatPr defaultRowHeight="12.75"/>
  <cols>
    <col min="1" max="1" width="9.140625" style="2"/>
    <col min="2" max="2" width="30.140625" style="2" customWidth="1"/>
    <col min="3" max="3" width="31.7109375" style="2" customWidth="1"/>
    <col min="4" max="4" width="34.7109375" style="2" customWidth="1"/>
    <col min="5" max="5" width="31.7109375" style="2" customWidth="1"/>
    <col min="6" max="6" width="9.42578125" style="2" bestFit="1" customWidth="1"/>
    <col min="7" max="16384" width="9.140625" style="2"/>
  </cols>
  <sheetData>
    <row r="1" spans="2:6" ht="15.75">
      <c r="B1" s="20" t="s">
        <v>0</v>
      </c>
      <c r="C1" s="20"/>
      <c r="D1" s="20"/>
      <c r="E1" s="20"/>
      <c r="F1" s="1"/>
    </row>
    <row r="2" spans="2:6" ht="81" customHeight="1">
      <c r="B2" s="21" t="s">
        <v>16</v>
      </c>
      <c r="C2" s="21"/>
      <c r="D2" s="21"/>
      <c r="E2" s="21"/>
    </row>
    <row r="3" spans="2:6" ht="11.25" customHeight="1" thickBot="1">
      <c r="B3" s="22" t="s">
        <v>1</v>
      </c>
      <c r="C3" s="22"/>
      <c r="D3" s="22"/>
      <c r="E3" s="22"/>
    </row>
    <row r="4" spans="2:6" s="3" customFormat="1" ht="25.5" customHeight="1">
      <c r="B4" s="11" t="s">
        <v>2</v>
      </c>
      <c r="C4" s="12" t="s">
        <v>3</v>
      </c>
      <c r="D4" s="12" t="s">
        <v>4</v>
      </c>
      <c r="E4" s="13" t="s">
        <v>5</v>
      </c>
    </row>
    <row r="5" spans="2:6" ht="35.25" customHeight="1">
      <c r="B5" s="4" t="s">
        <v>6</v>
      </c>
      <c r="C5" s="5">
        <f>45+75+300+15+1374.46+105+535</f>
        <v>2449.46</v>
      </c>
      <c r="D5" s="5">
        <f>195+390+595+135+1545+1665+1055</f>
        <v>5580</v>
      </c>
      <c r="E5" s="5">
        <f>SUM(C5:D5)</f>
        <v>8029.46</v>
      </c>
    </row>
    <row r="6" spans="2:6" ht="35.25" customHeight="1">
      <c r="B6" s="4" t="s">
        <v>7</v>
      </c>
      <c r="C6" s="7">
        <f>36965.17+9627.14+42742.94+10175.81+14049.05+33483.85+16828.29</f>
        <v>163872.25</v>
      </c>
      <c r="D6" s="8">
        <f>8446.04+6836.6+496.13+2467.11+1207.8+30718.45+8495.79</f>
        <v>58667.920000000006</v>
      </c>
      <c r="E6" s="8">
        <f>SUM(C6:D6)</f>
        <v>222540.17</v>
      </c>
    </row>
    <row r="7" spans="2:6" s="9" customFormat="1" ht="35.25" customHeight="1" thickBot="1">
      <c r="B7" s="14" t="s">
        <v>8</v>
      </c>
      <c r="C7" s="15">
        <f>SUM(C5:C6)</f>
        <v>166321.71</v>
      </c>
      <c r="D7" s="15">
        <f>SUM(D5:D6)</f>
        <v>64247.920000000006</v>
      </c>
      <c r="E7" s="15">
        <f>SUM(E5:E6)</f>
        <v>230569.63</v>
      </c>
    </row>
    <row r="8" spans="2:6" s="9" customFormat="1" ht="52.5" customHeight="1">
      <c r="B8" s="23" t="s">
        <v>9</v>
      </c>
      <c r="C8" s="24"/>
      <c r="D8" s="24"/>
      <c r="E8" s="24"/>
    </row>
    <row r="9" spans="2:6" ht="48.75" customHeight="1">
      <c r="B9" s="25"/>
      <c r="C9" s="25"/>
      <c r="D9" s="25"/>
      <c r="E9" s="25"/>
    </row>
    <row r="10" spans="2:6" ht="12" customHeight="1">
      <c r="B10" s="19"/>
      <c r="C10" s="19"/>
      <c r="D10" s="19"/>
      <c r="E10" s="19"/>
    </row>
    <row r="11" spans="2:6" ht="15">
      <c r="C11"/>
      <c r="D11" s="10"/>
    </row>
    <row r="12" spans="2:6" ht="15">
      <c r="C12"/>
      <c r="D12" s="10"/>
    </row>
    <row r="13" spans="2:6" ht="15">
      <c r="C13"/>
      <c r="D13" s="10"/>
    </row>
    <row r="14" spans="2:6">
      <c r="C14" s="10"/>
      <c r="D14" s="10"/>
    </row>
    <row r="15" spans="2:6" ht="15">
      <c r="C15"/>
      <c r="D15" s="10"/>
    </row>
    <row r="16" spans="2:6" ht="15">
      <c r="C16"/>
      <c r="D16" s="10"/>
    </row>
    <row r="17" spans="3:4" ht="15">
      <c r="C17"/>
      <c r="D17" s="10"/>
    </row>
  </sheetData>
  <mergeCells count="6">
    <mergeCell ref="B10:E10"/>
    <mergeCell ref="B1:E1"/>
    <mergeCell ref="B2:E2"/>
    <mergeCell ref="B3:E3"/>
    <mergeCell ref="B8:E8"/>
    <mergeCell ref="B9:E9"/>
  </mergeCells>
  <pageMargins left="0.7" right="0.7" top="0.75" bottom="0.75" header="0.3" footer="0.3"/>
  <pageSetup scale="89" orientation="landscape" r:id="rId1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view="pageBreakPreview" zoomScale="120" zoomScaleSheetLayoutView="120" workbookViewId="0">
      <selection activeCell="I4" sqref="I4"/>
    </sheetView>
  </sheetViews>
  <sheetFormatPr defaultRowHeight="12.75"/>
  <cols>
    <col min="1" max="1" width="9.140625" style="2"/>
    <col min="2" max="2" width="30.140625" style="2" customWidth="1"/>
    <col min="3" max="3" width="31.7109375" style="2" customWidth="1"/>
    <col min="4" max="4" width="34.7109375" style="2" customWidth="1"/>
    <col min="5" max="5" width="31.7109375" style="2" customWidth="1"/>
    <col min="6" max="7" width="9.42578125" style="2" bestFit="1" customWidth="1"/>
    <col min="8" max="16384" width="9.140625" style="2"/>
  </cols>
  <sheetData>
    <row r="1" spans="2:6" ht="15.75">
      <c r="B1" s="20" t="s">
        <v>0</v>
      </c>
      <c r="C1" s="20"/>
      <c r="D1" s="20"/>
      <c r="E1" s="20"/>
      <c r="F1" s="1"/>
    </row>
    <row r="2" spans="2:6" ht="81" customHeight="1">
      <c r="B2" s="21" t="s">
        <v>17</v>
      </c>
      <c r="C2" s="21"/>
      <c r="D2" s="21"/>
      <c r="E2" s="21"/>
    </row>
    <row r="3" spans="2:6" ht="11.25" customHeight="1" thickBot="1">
      <c r="B3" s="22" t="s">
        <v>1</v>
      </c>
      <c r="C3" s="22"/>
      <c r="D3" s="22"/>
      <c r="E3" s="22"/>
    </row>
    <row r="4" spans="2:6" s="3" customFormat="1" ht="25.5" customHeight="1">
      <c r="B4" s="11" t="s">
        <v>2</v>
      </c>
      <c r="C4" s="12" t="s">
        <v>3</v>
      </c>
      <c r="D4" s="12" t="s">
        <v>4</v>
      </c>
      <c r="E4" s="13" t="s">
        <v>5</v>
      </c>
    </row>
    <row r="5" spans="2:6" ht="35.25" customHeight="1">
      <c r="B5" s="4" t="s">
        <v>6</v>
      </c>
      <c r="C5" s="5">
        <f>45+75+300+15+1374.46+105+535+30</f>
        <v>2479.46</v>
      </c>
      <c r="D5" s="5">
        <f>195+390+595+135+1545+1665+1055+90</f>
        <v>5670</v>
      </c>
      <c r="E5" s="16">
        <f>SUM(C5:D5)</f>
        <v>8149.46</v>
      </c>
    </row>
    <row r="6" spans="2:6" ht="35.25" customHeight="1">
      <c r="B6" s="4" t="s">
        <v>7</v>
      </c>
      <c r="C6" s="7">
        <f>36965.17+9627.14+42742.94+10175.81+14049.05+33483.85+16828.29+26127.49</f>
        <v>189999.74</v>
      </c>
      <c r="D6" s="8">
        <f>8446.04+6836.6+496.13+2467.11+1207.8+30718.45+8495.79+13372.82</f>
        <v>72040.740000000005</v>
      </c>
      <c r="E6" s="7">
        <f>SUM(C6:D6)</f>
        <v>262040.47999999998</v>
      </c>
    </row>
    <row r="7" spans="2:6" s="9" customFormat="1" ht="35.25" customHeight="1" thickBot="1">
      <c r="B7" s="14" t="s">
        <v>8</v>
      </c>
      <c r="C7" s="15">
        <f>SUM(C5:C6)</f>
        <v>192479.19999999998</v>
      </c>
      <c r="D7" s="15">
        <f>SUM(D5:D6)</f>
        <v>77710.740000000005</v>
      </c>
      <c r="E7" s="15">
        <f>SUM(E5:E6)</f>
        <v>270189.94</v>
      </c>
    </row>
    <row r="8" spans="2:6" s="9" customFormat="1" ht="52.5" customHeight="1">
      <c r="B8" s="23" t="s">
        <v>9</v>
      </c>
      <c r="C8" s="24"/>
      <c r="D8" s="24"/>
      <c r="E8" s="24"/>
    </row>
    <row r="9" spans="2:6" ht="48.75" customHeight="1">
      <c r="B9" s="25"/>
      <c r="C9" s="25"/>
      <c r="D9" s="25"/>
      <c r="E9" s="25"/>
    </row>
    <row r="10" spans="2:6" ht="12" customHeight="1">
      <c r="B10" s="19"/>
      <c r="C10" s="19"/>
      <c r="D10" s="19"/>
      <c r="E10" s="19"/>
    </row>
    <row r="11" spans="2:6" ht="15">
      <c r="C11"/>
      <c r="D11" s="10"/>
    </row>
    <row r="12" spans="2:6" ht="15">
      <c r="C12"/>
      <c r="D12" s="10"/>
    </row>
    <row r="13" spans="2:6" ht="15">
      <c r="C13"/>
      <c r="D13" s="10"/>
    </row>
    <row r="14" spans="2:6">
      <c r="C14" s="10"/>
      <c r="D14" s="10"/>
    </row>
    <row r="15" spans="2:6" ht="15">
      <c r="C15"/>
      <c r="D15" s="10"/>
    </row>
    <row r="16" spans="2:6" ht="15">
      <c r="C16"/>
      <c r="D16" s="10"/>
    </row>
    <row r="17" spans="3:4" ht="15">
      <c r="C17"/>
      <c r="D17" s="10"/>
    </row>
  </sheetData>
  <mergeCells count="6">
    <mergeCell ref="B10:E10"/>
    <mergeCell ref="B1:E1"/>
    <mergeCell ref="B2:E2"/>
    <mergeCell ref="B3:E3"/>
    <mergeCell ref="B8:E8"/>
    <mergeCell ref="B9:E9"/>
  </mergeCells>
  <pageMargins left="0.7" right="0.7" top="0.75" bottom="0.75" header="0.3" footer="0.3"/>
  <pageSetup scale="89" orientation="landscape" r:id="rId1"/>
  <colBreaks count="1" manualBreakCount="1">
    <brk id="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view="pageBreakPreview" zoomScale="120" zoomScaleSheetLayoutView="120" workbookViewId="0">
      <selection activeCell="G5" sqref="G5"/>
    </sheetView>
  </sheetViews>
  <sheetFormatPr defaultRowHeight="12.75"/>
  <cols>
    <col min="1" max="1" width="9.140625" style="2"/>
    <col min="2" max="2" width="30.140625" style="2" customWidth="1"/>
    <col min="3" max="3" width="31.7109375" style="2" customWidth="1"/>
    <col min="4" max="4" width="34.7109375" style="2" customWidth="1"/>
    <col min="5" max="5" width="31.7109375" style="2" customWidth="1"/>
    <col min="6" max="7" width="9.42578125" style="2" bestFit="1" customWidth="1"/>
    <col min="8" max="16384" width="9.140625" style="2"/>
  </cols>
  <sheetData>
    <row r="1" spans="2:9" ht="15.75">
      <c r="B1" s="20" t="s">
        <v>0</v>
      </c>
      <c r="C1" s="20"/>
      <c r="D1" s="20"/>
      <c r="E1" s="20"/>
      <c r="F1" s="1"/>
    </row>
    <row r="2" spans="2:9" ht="63.75" customHeight="1">
      <c r="B2" s="21" t="s">
        <v>18</v>
      </c>
      <c r="C2" s="21"/>
      <c r="D2" s="21"/>
      <c r="E2" s="21"/>
    </row>
    <row r="3" spans="2:9" ht="11.25" customHeight="1" thickBot="1">
      <c r="B3" s="22" t="s">
        <v>1</v>
      </c>
      <c r="C3" s="22"/>
      <c r="D3" s="22"/>
      <c r="E3" s="22"/>
    </row>
    <row r="4" spans="2:9" s="3" customFormat="1" ht="25.5" customHeight="1">
      <c r="B4" s="11" t="s">
        <v>2</v>
      </c>
      <c r="C4" s="12" t="s">
        <v>3</v>
      </c>
      <c r="D4" s="12" t="s">
        <v>4</v>
      </c>
      <c r="E4" s="13" t="s">
        <v>5</v>
      </c>
    </row>
    <row r="5" spans="2:9" ht="35.25" customHeight="1">
      <c r="B5" s="4" t="s">
        <v>6</v>
      </c>
      <c r="C5" s="5">
        <f>45+75+300+15+1374.46+105+535+30+591</f>
        <v>3070.46</v>
      </c>
      <c r="D5" s="5">
        <f>195+390+595+135+1545+1665+1055+90+1470.5</f>
        <v>7140.5</v>
      </c>
      <c r="E5" s="16">
        <f>SUM(C5:D5)</f>
        <v>10210.959999999999</v>
      </c>
    </row>
    <row r="6" spans="2:9" ht="35.25" customHeight="1">
      <c r="B6" s="4" t="s">
        <v>7</v>
      </c>
      <c r="C6" s="7">
        <f>36965.17+9627.14+42742.94+10175.81+14049.05+33483.85+16828.29+26127.49+74656.74</f>
        <v>264656.48</v>
      </c>
      <c r="D6" s="8">
        <f>8446.04+6836.6+496.13+2467.11+1207.8+30718.45+8495.79+13372.82+22858.01</f>
        <v>94898.75</v>
      </c>
      <c r="E6" s="7">
        <f>SUM(C6:D6)</f>
        <v>359555.23</v>
      </c>
    </row>
    <row r="7" spans="2:9" s="9" customFormat="1" ht="35.25" customHeight="1" thickBot="1">
      <c r="B7" s="14" t="s">
        <v>8</v>
      </c>
      <c r="C7" s="15">
        <f>SUM(C5:C6)</f>
        <v>267726.94</v>
      </c>
      <c r="D7" s="15">
        <f>SUM(D5:D6)</f>
        <v>102039.25</v>
      </c>
      <c r="E7" s="15">
        <f>SUM(E5:E6)</f>
        <v>369766.19</v>
      </c>
      <c r="I7" s="2"/>
    </row>
    <row r="8" spans="2:9" s="9" customFormat="1" ht="52.5" customHeight="1">
      <c r="B8" s="23" t="s">
        <v>9</v>
      </c>
      <c r="C8" s="24"/>
      <c r="D8" s="24"/>
      <c r="E8" s="24"/>
    </row>
    <row r="9" spans="2:9" ht="48.75" customHeight="1">
      <c r="B9" s="25"/>
      <c r="C9" s="25"/>
      <c r="D9" s="25"/>
      <c r="E9" s="25"/>
    </row>
    <row r="10" spans="2:9" ht="12" customHeight="1">
      <c r="B10" s="19"/>
      <c r="C10" s="19"/>
      <c r="D10" s="19"/>
      <c r="E10" s="19"/>
    </row>
    <row r="11" spans="2:9" ht="15">
      <c r="C11"/>
      <c r="D11" s="10"/>
    </row>
    <row r="12" spans="2:9" ht="15">
      <c r="C12"/>
      <c r="D12" s="10"/>
    </row>
    <row r="13" spans="2:9" ht="15">
      <c r="C13"/>
      <c r="D13" s="10"/>
    </row>
    <row r="14" spans="2:9">
      <c r="C14" s="10"/>
      <c r="D14" s="10"/>
    </row>
    <row r="15" spans="2:9" ht="15">
      <c r="C15"/>
      <c r="D15" s="10"/>
    </row>
    <row r="16" spans="2:9" ht="15">
      <c r="C16"/>
      <c r="D16" s="10"/>
    </row>
    <row r="17" spans="3:4" ht="15">
      <c r="C17"/>
      <c r="D17" s="10"/>
    </row>
  </sheetData>
  <mergeCells count="6">
    <mergeCell ref="B10:E10"/>
    <mergeCell ref="B1:E1"/>
    <mergeCell ref="B2:E2"/>
    <mergeCell ref="B3:E3"/>
    <mergeCell ref="B8:E8"/>
    <mergeCell ref="B9:E9"/>
  </mergeCells>
  <pageMargins left="0.7" right="0.7" top="0.75" bottom="0.75" header="0.3" footer="0.3"/>
  <pageSetup scale="89" orientation="landscape" r:id="rId1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view="pageBreakPreview" zoomScale="120" zoomScaleSheetLayoutView="120" workbookViewId="0">
      <selection activeCell="D15" sqref="D15"/>
    </sheetView>
  </sheetViews>
  <sheetFormatPr defaultRowHeight="12.75"/>
  <cols>
    <col min="1" max="1" width="9.140625" style="2"/>
    <col min="2" max="2" width="30.140625" style="2" customWidth="1"/>
    <col min="3" max="3" width="31.7109375" style="2" customWidth="1"/>
    <col min="4" max="4" width="34.7109375" style="2" customWidth="1"/>
    <col min="5" max="5" width="31.7109375" style="2" customWidth="1"/>
    <col min="6" max="8" width="9.42578125" style="2" bestFit="1" customWidth="1"/>
    <col min="9" max="16384" width="9.140625" style="2"/>
  </cols>
  <sheetData>
    <row r="1" spans="2:9" ht="15.75">
      <c r="B1" s="20" t="s">
        <v>0</v>
      </c>
      <c r="C1" s="20"/>
      <c r="D1" s="20"/>
      <c r="E1" s="20"/>
      <c r="F1" s="1"/>
    </row>
    <row r="2" spans="2:9" ht="63.75" customHeight="1">
      <c r="B2" s="21" t="s">
        <v>19</v>
      </c>
      <c r="C2" s="21"/>
      <c r="D2" s="21"/>
      <c r="E2" s="21"/>
    </row>
    <row r="3" spans="2:9" ht="11.25" customHeight="1" thickBot="1">
      <c r="B3" s="22" t="s">
        <v>1</v>
      </c>
      <c r="C3" s="22"/>
      <c r="D3" s="22"/>
      <c r="E3" s="22"/>
    </row>
    <row r="4" spans="2:9" s="3" customFormat="1" ht="25.5" customHeight="1">
      <c r="B4" s="11" t="s">
        <v>2</v>
      </c>
      <c r="C4" s="12" t="s">
        <v>3</v>
      </c>
      <c r="D4" s="12" t="s">
        <v>4</v>
      </c>
      <c r="E4" s="13" t="s">
        <v>5</v>
      </c>
    </row>
    <row r="5" spans="2:9" ht="35.25" customHeight="1">
      <c r="B5" s="4" t="s">
        <v>6</v>
      </c>
      <c r="C5" s="5">
        <f>45+75+300+15+1374.46+105+535+30+591+475</f>
        <v>3545.46</v>
      </c>
      <c r="D5" s="5">
        <f>195+390+595+135+1545+1665+1055+90+1470.5+2920</f>
        <v>10060.5</v>
      </c>
      <c r="E5" s="16">
        <f>SUM(C5:D5)</f>
        <v>13605.96</v>
      </c>
    </row>
    <row r="6" spans="2:9" ht="35.25" customHeight="1">
      <c r="B6" s="4" t="s">
        <v>7</v>
      </c>
      <c r="C6" s="7">
        <f>36965.17+9627.14+42742.94+10175.81+14049.05+33483.85+16828.29+26127.49+74656.74+47334.74</f>
        <v>311991.21999999997</v>
      </c>
      <c r="D6" s="8">
        <f>8446.04+6836.6+496.13+2467.11+1207.8+30718.45+8495.79+13372.82+22858.01+26557.11</f>
        <v>121455.86</v>
      </c>
      <c r="E6" s="7">
        <f>SUM(C6:D6)</f>
        <v>433447.07999999996</v>
      </c>
    </row>
    <row r="7" spans="2:9" s="9" customFormat="1" ht="35.25" customHeight="1" thickBot="1">
      <c r="B7" s="14" t="s">
        <v>8</v>
      </c>
      <c r="C7" s="15">
        <f>SUM(C5:C6)</f>
        <v>315536.68</v>
      </c>
      <c r="D7" s="15">
        <f>SUM(D5:D6)</f>
        <v>131516.35999999999</v>
      </c>
      <c r="E7" s="15">
        <f>SUM(E5:E6)</f>
        <v>447053.04</v>
      </c>
      <c r="I7" s="2"/>
    </row>
    <row r="8" spans="2:9" s="9" customFormat="1" ht="52.5" customHeight="1">
      <c r="B8" s="23" t="s">
        <v>9</v>
      </c>
      <c r="C8" s="24"/>
      <c r="D8" s="24"/>
      <c r="E8" s="24"/>
    </row>
    <row r="9" spans="2:9" ht="48.75" customHeight="1">
      <c r="B9" s="25"/>
      <c r="C9" s="25"/>
      <c r="D9" s="25"/>
      <c r="E9" s="25"/>
    </row>
    <row r="10" spans="2:9" ht="12" customHeight="1">
      <c r="B10" s="19"/>
      <c r="C10" s="19"/>
      <c r="D10" s="19"/>
      <c r="E10" s="19"/>
    </row>
    <row r="11" spans="2:9" ht="15">
      <c r="C11"/>
      <c r="D11" s="10"/>
    </row>
    <row r="12" spans="2:9" ht="15">
      <c r="C12"/>
      <c r="D12" s="10"/>
    </row>
    <row r="13" spans="2:9" ht="15">
      <c r="C13"/>
      <c r="D13" s="10"/>
    </row>
    <row r="14" spans="2:9">
      <c r="C14" s="10"/>
      <c r="D14" s="10"/>
    </row>
    <row r="15" spans="2:9" ht="15">
      <c r="C15"/>
      <c r="D15" s="10"/>
    </row>
    <row r="16" spans="2:9" ht="15">
      <c r="C16"/>
      <c r="D16" s="10"/>
    </row>
    <row r="17" spans="3:4" ht="15">
      <c r="C17"/>
      <c r="D17" s="10"/>
    </row>
  </sheetData>
  <mergeCells count="6">
    <mergeCell ref="B10:E10"/>
    <mergeCell ref="B1:E1"/>
    <mergeCell ref="B2:E2"/>
    <mergeCell ref="B3:E3"/>
    <mergeCell ref="B8:E8"/>
    <mergeCell ref="B9:E9"/>
  </mergeCells>
  <pageMargins left="0.7" right="0.7" top="0.75" bottom="0.75" header="0.3" footer="0.3"/>
  <pageSetup scale="89" orientation="landscape" r:id="rId1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view="pageBreakPreview" zoomScale="120" zoomScaleSheetLayoutView="120" workbookViewId="0">
      <selection activeCell="D13" sqref="D13"/>
    </sheetView>
  </sheetViews>
  <sheetFormatPr defaultRowHeight="12.75"/>
  <cols>
    <col min="1" max="1" width="9.140625" style="2"/>
    <col min="2" max="2" width="30.140625" style="2" customWidth="1"/>
    <col min="3" max="3" width="31.7109375" style="2" customWidth="1"/>
    <col min="4" max="4" width="34.7109375" style="2" customWidth="1"/>
    <col min="5" max="5" width="31.7109375" style="2" customWidth="1"/>
    <col min="6" max="8" width="9.42578125" style="2" bestFit="1" customWidth="1"/>
    <col min="9" max="16384" width="9.140625" style="2"/>
  </cols>
  <sheetData>
    <row r="1" spans="2:10" ht="15.75">
      <c r="B1" s="20" t="s">
        <v>0</v>
      </c>
      <c r="C1" s="20"/>
      <c r="D1" s="20"/>
      <c r="E1" s="20"/>
      <c r="F1" s="1"/>
    </row>
    <row r="2" spans="2:10" ht="63.75" customHeight="1">
      <c r="B2" s="21" t="s">
        <v>20</v>
      </c>
      <c r="C2" s="21"/>
      <c r="D2" s="21"/>
      <c r="E2" s="21"/>
    </row>
    <row r="3" spans="2:10" ht="11.25" customHeight="1" thickBot="1">
      <c r="B3" s="22" t="s">
        <v>1</v>
      </c>
      <c r="C3" s="22"/>
      <c r="D3" s="22"/>
      <c r="E3" s="22"/>
    </row>
    <row r="4" spans="2:10" s="3" customFormat="1" ht="25.5" customHeight="1">
      <c r="B4" s="11" t="s">
        <v>2</v>
      </c>
      <c r="C4" s="12" t="s">
        <v>3</v>
      </c>
      <c r="D4" s="12" t="s">
        <v>4</v>
      </c>
      <c r="E4" s="13" t="s">
        <v>5</v>
      </c>
    </row>
    <row r="5" spans="2:10" ht="35.25" customHeight="1">
      <c r="B5" s="4" t="s">
        <v>6</v>
      </c>
      <c r="C5" s="5">
        <f>45+75+300+15+1374.46+105+535+30+591+475+(1372.01+240)</f>
        <v>5157.47</v>
      </c>
      <c r="D5" s="5">
        <f>195+390+595+135+1545+1665+1055+90+1470.5+2920+(3087+240)</f>
        <v>13387.5</v>
      </c>
      <c r="E5" s="16">
        <f>SUM(C5:D5)</f>
        <v>18544.97</v>
      </c>
    </row>
    <row r="6" spans="2:10" ht="35.25" customHeight="1">
      <c r="B6" s="4" t="s">
        <v>7</v>
      </c>
      <c r="C6" s="7">
        <f>36965.17+9627.14+42742.94+10175.81+14049.05+33483.85+16828.29+26127.49+74656.74+47334.74+66778.58</f>
        <v>378769.8</v>
      </c>
      <c r="D6" s="8">
        <f>8446.04+6836.6+496.13+2467.11+1207.8+30718.45+8495.79+13372.82+22858.01+26557.11+12482.39</f>
        <v>133938.25</v>
      </c>
      <c r="E6" s="7">
        <f>SUM(C6:D6)</f>
        <v>512708.05</v>
      </c>
    </row>
    <row r="7" spans="2:10" s="9" customFormat="1" ht="35.25" customHeight="1" thickBot="1">
      <c r="B7" s="14" t="s">
        <v>8</v>
      </c>
      <c r="C7" s="15">
        <f>SUM(C5:C6)</f>
        <v>383927.26999999996</v>
      </c>
      <c r="D7" s="15">
        <f>SUM(D5:D6)</f>
        <v>147325.75</v>
      </c>
      <c r="E7" s="15">
        <f>SUM(E5:E6)</f>
        <v>531253.02</v>
      </c>
      <c r="I7" s="2"/>
      <c r="J7" s="2"/>
    </row>
    <row r="8" spans="2:10" s="9" customFormat="1" ht="52.5" customHeight="1">
      <c r="B8" s="23" t="s">
        <v>9</v>
      </c>
      <c r="C8" s="24"/>
      <c r="D8" s="24"/>
      <c r="E8" s="24"/>
    </row>
    <row r="9" spans="2:10" ht="48.75" customHeight="1">
      <c r="B9" s="25"/>
      <c r="C9" s="25"/>
      <c r="D9" s="25"/>
      <c r="E9" s="25"/>
    </row>
    <row r="10" spans="2:10" ht="12" customHeight="1">
      <c r="B10" s="19"/>
      <c r="C10" s="19"/>
      <c r="D10" s="19"/>
      <c r="E10" s="19"/>
    </row>
    <row r="11" spans="2:10" ht="15">
      <c r="C11"/>
      <c r="D11" s="10"/>
    </row>
    <row r="12" spans="2:10" ht="15">
      <c r="C12"/>
      <c r="D12" s="10"/>
    </row>
    <row r="13" spans="2:10" ht="15">
      <c r="C13"/>
      <c r="D13" s="10"/>
    </row>
    <row r="14" spans="2:10">
      <c r="C14" s="10"/>
      <c r="D14" s="10"/>
    </row>
    <row r="15" spans="2:10" ht="15">
      <c r="C15"/>
      <c r="D15" s="10"/>
    </row>
    <row r="16" spans="2:10" ht="15">
      <c r="C16"/>
      <c r="D16" s="10"/>
    </row>
    <row r="17" spans="3:4" ht="15">
      <c r="C17"/>
      <c r="D17" s="10"/>
    </row>
  </sheetData>
  <mergeCells count="6">
    <mergeCell ref="B10:E10"/>
    <mergeCell ref="B1:E1"/>
    <mergeCell ref="B2:E2"/>
    <mergeCell ref="B3:E3"/>
    <mergeCell ref="B8:E8"/>
    <mergeCell ref="B9:E9"/>
  </mergeCells>
  <pageMargins left="0.7" right="0.7" top="0.75" bottom="0.75" header="0.3" footer="0.3"/>
  <pageSetup scale="89" orientation="landscape" r:id="rId1"/>
  <colBreaks count="1" manualBreakCount="1">
    <brk id="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tabSelected="1" view="pageBreakPreview" zoomScale="120" zoomScaleSheetLayoutView="120" workbookViewId="0">
      <selection activeCell="E12" sqref="E12"/>
    </sheetView>
  </sheetViews>
  <sheetFormatPr defaultRowHeight="12.75"/>
  <cols>
    <col min="1" max="1" width="9.140625" style="2"/>
    <col min="2" max="2" width="30.140625" style="2" customWidth="1"/>
    <col min="3" max="3" width="31.7109375" style="2" customWidth="1"/>
    <col min="4" max="4" width="34.7109375" style="2" customWidth="1"/>
    <col min="5" max="5" width="31.7109375" style="2" customWidth="1"/>
    <col min="6" max="7" width="9.42578125" style="2" bestFit="1" customWidth="1"/>
    <col min="8" max="8" width="10.42578125" style="2" bestFit="1" customWidth="1"/>
    <col min="9" max="16384" width="9.140625" style="2"/>
  </cols>
  <sheetData>
    <row r="1" spans="2:10" ht="15.75">
      <c r="B1" s="20" t="s">
        <v>0</v>
      </c>
      <c r="C1" s="20"/>
      <c r="D1" s="20"/>
      <c r="E1" s="20"/>
      <c r="F1" s="1"/>
    </row>
    <row r="2" spans="2:10" ht="63.75" customHeight="1">
      <c r="B2" s="21" t="s">
        <v>21</v>
      </c>
      <c r="C2" s="21"/>
      <c r="D2" s="21"/>
      <c r="E2" s="21"/>
    </row>
    <row r="3" spans="2:10" ht="11.25" customHeight="1" thickBot="1">
      <c r="B3" s="22" t="s">
        <v>1</v>
      </c>
      <c r="C3" s="22"/>
      <c r="D3" s="22"/>
      <c r="E3" s="22"/>
    </row>
    <row r="4" spans="2:10" s="3" customFormat="1" ht="25.5" customHeight="1">
      <c r="B4" s="11" t="s">
        <v>2</v>
      </c>
      <c r="C4" s="12" t="s">
        <v>3</v>
      </c>
      <c r="D4" s="12" t="s">
        <v>4</v>
      </c>
      <c r="E4" s="13" t="s">
        <v>5</v>
      </c>
    </row>
    <row r="5" spans="2:10" ht="35.25" customHeight="1">
      <c r="B5" s="4" t="s">
        <v>6</v>
      </c>
      <c r="C5" s="5">
        <f>45+75+300+15+1374.46+105+535+30+591+475+(1372.01+240)+465</f>
        <v>5622.47</v>
      </c>
      <c r="D5" s="5">
        <f>195+390+595+135+1545+1665+1055+90+1470.5+2920+(3087+240)+675</f>
        <v>14062.5</v>
      </c>
      <c r="E5" s="16">
        <f>SUM(C5:D5)</f>
        <v>19684.97</v>
      </c>
      <c r="H5" s="17"/>
    </row>
    <row r="6" spans="2:10" ht="35.25" customHeight="1">
      <c r="B6" s="4" t="s">
        <v>7</v>
      </c>
      <c r="C6" s="7">
        <f>36965.17+9627.14+42742.94+10175.81+14049.05+33483.85+16828.29+26127.49+74656.74+47334.74+66778.58+23750.43</f>
        <v>402520.23</v>
      </c>
      <c r="D6" s="8">
        <f>8446.04+6836.6+496.13+2467.11+1207.8+30718.45+8495.79+13372.82+22858.01+26557.11+12482.39+6922.75</f>
        <v>140861</v>
      </c>
      <c r="E6" s="7">
        <f>SUM(C6:D6)</f>
        <v>543381.23</v>
      </c>
      <c r="H6" s="17"/>
    </row>
    <row r="7" spans="2:10" s="9" customFormat="1" ht="35.25" customHeight="1" thickBot="1">
      <c r="B7" s="14" t="s">
        <v>8</v>
      </c>
      <c r="C7" s="15">
        <f>SUM(C5:C6)</f>
        <v>408142.69999999995</v>
      </c>
      <c r="D7" s="15">
        <f>SUM(D5:D6)</f>
        <v>154923.5</v>
      </c>
      <c r="E7" s="15">
        <f>SUM(E5:E6)</f>
        <v>563066.19999999995</v>
      </c>
      <c r="F7" s="3"/>
      <c r="G7" s="3"/>
      <c r="H7" s="18"/>
      <c r="I7" s="2"/>
      <c r="J7" s="2"/>
    </row>
    <row r="8" spans="2:10" s="9" customFormat="1" ht="52.5" customHeight="1">
      <c r="B8" s="23" t="s">
        <v>9</v>
      </c>
      <c r="C8" s="24"/>
      <c r="D8" s="24"/>
      <c r="E8" s="24"/>
    </row>
    <row r="9" spans="2:10" ht="48.75" customHeight="1">
      <c r="B9" s="25"/>
      <c r="C9" s="25"/>
      <c r="D9" s="25"/>
      <c r="E9" s="25"/>
    </row>
    <row r="10" spans="2:10" ht="12" customHeight="1">
      <c r="B10" s="19"/>
      <c r="C10" s="19"/>
      <c r="D10" s="19"/>
      <c r="E10" s="19"/>
    </row>
    <row r="11" spans="2:10" ht="15">
      <c r="C11"/>
      <c r="D11" s="10"/>
    </row>
    <row r="12" spans="2:10" ht="15">
      <c r="C12"/>
      <c r="D12" s="10"/>
    </row>
    <row r="13" spans="2:10" ht="15">
      <c r="C13"/>
      <c r="D13" s="10"/>
    </row>
    <row r="14" spans="2:10">
      <c r="C14" s="10"/>
      <c r="D14" s="10"/>
    </row>
    <row r="15" spans="2:10" ht="15">
      <c r="C15"/>
      <c r="D15" s="10"/>
    </row>
    <row r="16" spans="2:10" ht="15">
      <c r="C16"/>
      <c r="D16" s="10"/>
    </row>
    <row r="17" spans="3:4" ht="15">
      <c r="C17"/>
      <c r="D17" s="10"/>
    </row>
  </sheetData>
  <mergeCells count="6">
    <mergeCell ref="B10:E10"/>
    <mergeCell ref="B1:E1"/>
    <mergeCell ref="B2:E2"/>
    <mergeCell ref="B3:E3"/>
    <mergeCell ref="B8:E8"/>
    <mergeCell ref="B9:E9"/>
  </mergeCells>
  <pageMargins left="0.7" right="0.7" top="0.75" bottom="0.75" header="0.3" footer="0.3"/>
  <pageSetup scale="89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5-4 01.01.19 დან 01.02.19 მდე</vt:lpstr>
      <vt:lpstr>5-4 01.01.19 დან 01.03.19 მდე</vt:lpstr>
      <vt:lpstr>5-4 01.01.19 დან 01.04.19 მდე</vt:lpstr>
      <vt:lpstr>5-4 01.01.19 დან 01.05.19 მდე</vt:lpstr>
      <vt:lpstr>5-4 01.01.19 დან 01.06.19 მდე</vt:lpstr>
      <vt:lpstr>5-4 01.01.19 დან 01.07.19 მდე</vt:lpstr>
      <vt:lpstr>5-4 01.01.19 დან 01.08.19 მდე</vt:lpstr>
      <vt:lpstr>5-4 01.01.19 დან 01.09.19 მდე</vt:lpstr>
      <vt:lpstr>5-4 01.01.19 დან 01.10.19 მდე</vt:lpstr>
      <vt:lpstr>5-4 01.01.19 დან 01.11.19</vt:lpstr>
      <vt:lpstr>5-4 01.01.19 დან 01.12.19</vt:lpstr>
      <vt:lpstr>5-4 01.01.19 დან 01.01.20</vt:lpstr>
      <vt:lpstr>'5-4 01.01.19 დან 01.01.20'!Print_Area</vt:lpstr>
      <vt:lpstr>'5-4 01.01.19 დან 01.02.19 მდე'!Print_Area</vt:lpstr>
      <vt:lpstr>'5-4 01.01.19 დან 01.03.19 მდე'!Print_Area</vt:lpstr>
      <vt:lpstr>'5-4 01.01.19 დან 01.04.19 მდე'!Print_Area</vt:lpstr>
      <vt:lpstr>'5-4 01.01.19 დან 01.05.19 მდე'!Print_Area</vt:lpstr>
      <vt:lpstr>'5-4 01.01.19 დან 01.06.19 მდე'!Print_Area</vt:lpstr>
      <vt:lpstr>'5-4 01.01.19 დან 01.07.19 მდე'!Print_Area</vt:lpstr>
      <vt:lpstr>'5-4 01.01.19 დან 01.08.19 მდე'!Print_Area</vt:lpstr>
      <vt:lpstr>'5-4 01.01.19 დან 01.09.19 მდე'!Print_Area</vt:lpstr>
      <vt:lpstr>'5-4 01.01.19 დან 01.10.19 მდე'!Print_Area</vt:lpstr>
      <vt:lpstr>'5-4 01.01.19 დან 01.11.19'!Print_Area</vt:lpstr>
      <vt:lpstr>'5-4 01.01.19 დან 01.12.19'!Print_Area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Teona Papinashvili</dc:creator>
  <cp:lastModifiedBy>Valida Koroshinadze</cp:lastModifiedBy>
  <dcterms:created xsi:type="dcterms:W3CDTF">2019-02-04T12:01:32Z</dcterms:created>
  <dcterms:modified xsi:type="dcterms:W3CDTF">2020-01-10T07:36:59Z</dcterms:modified>
</cp:coreProperties>
</file>